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7620" activeTab="1"/>
  </bookViews>
  <sheets>
    <sheet name="MF-Chart" sheetId="1" r:id="rId1"/>
    <sheet name="summary assessment" sheetId="2" r:id="rId2"/>
    <sheet name="MFwiseAugust2016" sheetId="3" r:id="rId3"/>
    <sheet name="AgewiseAugust2016" sheetId="4" r:id="rId4"/>
    <sheet name="CategorywiseAugust2016" sheetId="5" r:id="rId5"/>
  </sheets>
  <definedNames>
    <definedName name="AGE_BRK_3" localSheetId="3">'AgewiseAugust2016'!$B$11:$AU$19</definedName>
    <definedName name="AGE_BRK_4" localSheetId="3">'AgewiseAugust2016'!$B$21:$AU$21</definedName>
    <definedName name="AGE_BRK_5" localSheetId="3">'AgewiseAugust2016'!$B$11:$AU$16</definedName>
    <definedName name="MRG" localSheetId="4">'CategorywiseAugust2016'!$A$8:$BG$16</definedName>
    <definedName name="MRG" localSheetId="2">'MFwiseAugust2016'!$A$7:$L$15</definedName>
  </definedNames>
  <calcPr fullCalcOnLoad="1"/>
</workbook>
</file>

<file path=xl/sharedStrings.xml><?xml version="1.0" encoding="utf-8"?>
<sst xmlns="http://schemas.openxmlformats.org/spreadsheetml/2006/main" count="437" uniqueCount="130">
  <si>
    <t>National Institute of Open Schooling</t>
  </si>
  <si>
    <t xml:space="preserve"> for  Basic Literacy Programme of Saakshar Bharat Programme</t>
  </si>
  <si>
    <t>S.No</t>
  </si>
  <si>
    <t>Assessment</t>
  </si>
  <si>
    <t>Appeared</t>
  </si>
  <si>
    <t>Successful</t>
  </si>
  <si>
    <t>Female</t>
  </si>
  <si>
    <t>%</t>
  </si>
  <si>
    <t xml:space="preserve">Male </t>
  </si>
  <si>
    <t xml:space="preserve">Total </t>
  </si>
  <si>
    <t xml:space="preserve">Female </t>
  </si>
  <si>
    <t xml:space="preserve">Ph-1 20th Aug 2010  </t>
  </si>
  <si>
    <t>Ph-II 06th March 2011</t>
  </si>
  <si>
    <t>Ph-III 20th Aug 2011</t>
  </si>
  <si>
    <t xml:space="preserve">Ph-IV18th March 2012 </t>
  </si>
  <si>
    <t xml:space="preserve">Ph-V 26th Aug 2012 </t>
  </si>
  <si>
    <t>Ph-VI 17th Mar 2013</t>
  </si>
  <si>
    <t>Ph-VII 25th Aug 2013</t>
  </si>
  <si>
    <t>Ph-VIII 09th Mar 2014</t>
  </si>
  <si>
    <t>Ph-IX 24th Aug 2014</t>
  </si>
  <si>
    <t>Ph-X 15th Mar 2015</t>
  </si>
  <si>
    <t>Ph-XI 23rd Aug 2015</t>
  </si>
  <si>
    <t>TOTAL</t>
  </si>
  <si>
    <t>Category wise learners appeared and certified in NIOS-NLMA Assessment for Basic Literacy</t>
  </si>
  <si>
    <t>Total</t>
  </si>
  <si>
    <t>Oth. Comm.</t>
  </si>
  <si>
    <t>SC</t>
  </si>
  <si>
    <t>ST</t>
  </si>
  <si>
    <t>Minority</t>
  </si>
  <si>
    <t>Ph-III 20th August 2011</t>
  </si>
  <si>
    <t xml:space="preserve">Ph-IV 18th March 2012 </t>
  </si>
  <si>
    <t xml:space="preserve">Ph-VI 17th Mar 2013 </t>
  </si>
  <si>
    <t xml:space="preserve">Ph-VII  25th Aug 2013 </t>
  </si>
  <si>
    <t>% Successful out  of total successful</t>
  </si>
  <si>
    <t>Age wise learners appeared and certified in NIOS-NLMA Assessment for Basic Literacy</t>
  </si>
  <si>
    <t>Total App.</t>
  </si>
  <si>
    <t>15-25</t>
  </si>
  <si>
    <t>26-35</t>
  </si>
  <si>
    <t>36-45</t>
  </si>
  <si>
    <t>Above 45</t>
  </si>
  <si>
    <t xml:space="preserve">Ph-1 (Pilot) 20th Aug 2010  </t>
  </si>
  <si>
    <t>Phase-II 06th March 2011</t>
  </si>
  <si>
    <t>Phase-III 20th Aug 2011</t>
  </si>
  <si>
    <t xml:space="preserve">Phase-IV18th March 2012 </t>
  </si>
  <si>
    <t>Phase-VIII 09th Mar 2014</t>
  </si>
  <si>
    <t>Phase-IX  Aug 2014</t>
  </si>
  <si>
    <t>Phase-X March 2015</t>
  </si>
  <si>
    <t>Phase-XI  Aug 2015</t>
  </si>
  <si>
    <t>NIOS-NLMA Assessment of Basic Literacy under Saakshar Bharat Programme</t>
  </si>
  <si>
    <t>APPEARED</t>
  </si>
  <si>
    <t>SUCCESSFUL</t>
  </si>
  <si>
    <t>OTHERS</t>
  </si>
  <si>
    <t>MINORITY</t>
  </si>
  <si>
    <t>SC%</t>
  </si>
  <si>
    <t>ST%</t>
  </si>
  <si>
    <t>OTHERS%</t>
  </si>
  <si>
    <t>MINORITY%</t>
  </si>
  <si>
    <t>SRNO</t>
  </si>
  <si>
    <t>MALE</t>
  </si>
  <si>
    <t>FEMALE</t>
  </si>
  <si>
    <t>STATE</t>
  </si>
  <si>
    <t xml:space="preserve">AGE (15-25) </t>
  </si>
  <si>
    <t xml:space="preserve">AGE (26-35) </t>
  </si>
  <si>
    <t xml:space="preserve">AGE (36-45) </t>
  </si>
  <si>
    <t xml:space="preserve">AGE (46 - Above) </t>
  </si>
  <si>
    <t>SUCCESS(%)</t>
  </si>
  <si>
    <t>SUCCESSFUL(%)</t>
  </si>
  <si>
    <t>ARUNACHAL PRADESH</t>
  </si>
  <si>
    <t>JHARKHAND</t>
  </si>
  <si>
    <t>KARNATAKA</t>
  </si>
  <si>
    <t>MANIPUR</t>
  </si>
  <si>
    <t>ODISHA</t>
  </si>
  <si>
    <t>RAJASTHAN</t>
  </si>
  <si>
    <t>TELANGANA</t>
  </si>
  <si>
    <t>UTTAR PRADESH</t>
  </si>
  <si>
    <t>UTTRAKHAND</t>
  </si>
  <si>
    <t>WEST BENGAL</t>
  </si>
  <si>
    <t>BIHAR</t>
  </si>
  <si>
    <t>GUJARAT(SB)</t>
  </si>
  <si>
    <t>GUJARAT(SY)</t>
  </si>
  <si>
    <t>HARYANA</t>
  </si>
  <si>
    <t xml:space="preserve">Phase-V  26th Aug 2012 </t>
  </si>
  <si>
    <t>Phase-VI  17th Mar 2013</t>
  </si>
  <si>
    <t>Phase-VII  25th Aug 2013</t>
  </si>
  <si>
    <t>NAGALAND</t>
  </si>
  <si>
    <t>Male</t>
  </si>
  <si>
    <t>Certified</t>
  </si>
  <si>
    <t>HIMACHAL PRADESH</t>
  </si>
  <si>
    <t xml:space="preserve">Ph-XIII 21st Aug 2016 </t>
  </si>
  <si>
    <t xml:space="preserve">Ph-XII 20th Marc 2016 </t>
  </si>
  <si>
    <t>Ph-XIII 21st Aug 2016 **</t>
  </si>
  <si>
    <t xml:space="preserve">Ph-XII 20th Mar 2016 </t>
  </si>
  <si>
    <t>CHHATTISHGARH</t>
  </si>
  <si>
    <t>DELHI</t>
  </si>
  <si>
    <t>TAMIL NADU</t>
  </si>
  <si>
    <t xml:space="preserve">Result Status Of Data Of NLMA 13th Assessment Held on  21st AUGUST 2016   </t>
  </si>
  <si>
    <t>STATE_NAME</t>
  </si>
  <si>
    <t>Age Wise Status Of Data NLMA Exam Dated  21st August 2016</t>
  </si>
  <si>
    <t xml:space="preserve">Summary status of the Thirteen Assessments till August  2016 </t>
  </si>
  <si>
    <t>% App</t>
  </si>
  <si>
    <t>% Cert</t>
  </si>
  <si>
    <t>ANDHRA PRADESH</t>
  </si>
  <si>
    <t>MADHYA PRADESH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</si>
  <si>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</si>
  <si>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</si>
  <si>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</si>
  <si>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</si>
  <si>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</si>
  <si>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</si>
  <si>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</si>
  <si>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</si>
  <si>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</si>
  <si>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</si>
  <si>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</si>
  <si>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</si>
  <si>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</si>
  <si>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</si>
  <si>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</si>
  <si>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</si>
  <si>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</si>
  <si>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</si>
  <si>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</si>
  <si>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</si>
  <si>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</si>
  <si>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** -. As on 1st March 2017</t>
  </si>
  <si>
    <t>AS On 01/03/2017</t>
  </si>
  <si>
    <t>ASSAM</t>
  </si>
  <si>
    <t>MAHARASHTRA</t>
  </si>
  <si>
    <t>22</t>
  </si>
  <si>
    <t>23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</si>
</sst>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-&quot;Rs&quot;* #,##0_-;_-&quot;Rs&quot;* #,##0\-;_-&quot;Rs&quot;* &quot;-&quot;_-;_-@_-"/>
    <numFmt numFmtId="166" formatCode="_-* #,##0_-;_-* #,##0\-;_-* &quot;-&quot;_-;_-@_-"/>
    <numFmt numFmtId="167" formatCode="_-&quot;Rs&quot;* #,##0.00_-;_-&quot;Rs&quot;* #,##0.00\-;_-&quot;Rs&quot;* &quot;-&quot;??_-;_-@_-"/>
    <numFmt numFmtId="168" formatCode="_-* #,##0.00_-;_-* #,##0.00\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2.85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</font>
    <font>
      <b/>
      <u val="single"/>
      <sz val="13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33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/>
    </xf>
    <xf numFmtId="2" fontId="58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2" fontId="60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readingOrder="1"/>
    </xf>
    <xf numFmtId="0" fontId="3" fillId="0" borderId="14" xfId="0" applyFont="1" applyBorder="1" applyAlignment="1">
      <alignment horizontal="left" wrapText="1" readingOrder="1"/>
    </xf>
    <xf numFmtId="0" fontId="2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63" fillId="0" borderId="10" xfId="0" applyFont="1" applyFill="1" applyBorder="1" applyAlignment="1">
      <alignment/>
    </xf>
    <xf numFmtId="0" fontId="64" fillId="0" borderId="0" xfId="0" applyFont="1" applyAlignment="1">
      <alignment/>
    </xf>
    <xf numFmtId="0" fontId="56" fillId="0" borderId="0" xfId="0" applyFont="1" applyAlignment="1">
      <alignment/>
    </xf>
    <xf numFmtId="0" fontId="65" fillId="34" borderId="10" xfId="0" applyFont="1" applyFill="1" applyBorder="1" applyAlignment="1">
      <alignment horizontal="left"/>
    </xf>
    <xf numFmtId="0" fontId="56" fillId="34" borderId="15" xfId="0" applyFont="1" applyFill="1" applyBorder="1" applyAlignment="1">
      <alignment horizontal="center"/>
    </xf>
    <xf numFmtId="0" fontId="56" fillId="34" borderId="15" xfId="0" applyFont="1" applyFill="1" applyBorder="1" applyAlignment="1">
      <alignment/>
    </xf>
    <xf numFmtId="0" fontId="0" fillId="0" borderId="13" xfId="0" applyBorder="1" applyAlignment="1">
      <alignment/>
    </xf>
    <xf numFmtId="0" fontId="66" fillId="0" borderId="13" xfId="0" applyFont="1" applyBorder="1" applyAlignment="1">
      <alignment horizontal="center"/>
    </xf>
    <xf numFmtId="0" fontId="66" fillId="0" borderId="10" xfId="0" applyFont="1" applyBorder="1" applyAlignment="1">
      <alignment/>
    </xf>
    <xf numFmtId="2" fontId="66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6" fillId="33" borderId="10" xfId="0" applyFont="1" applyFill="1" applyBorder="1" applyAlignment="1">
      <alignment horizontal="right" vertical="center"/>
    </xf>
    <xf numFmtId="0" fontId="56" fillId="33" borderId="16" xfId="0" applyFont="1" applyFill="1" applyBorder="1" applyAlignment="1">
      <alignment horizontal="right" vertical="center"/>
    </xf>
    <xf numFmtId="0" fontId="56" fillId="33" borderId="17" xfId="0" applyFont="1" applyFill="1" applyBorder="1" applyAlignment="1">
      <alignment horizontal="right" vertical="center"/>
    </xf>
    <xf numFmtId="0" fontId="56" fillId="33" borderId="18" xfId="0" applyFont="1" applyFill="1" applyBorder="1" applyAlignment="1">
      <alignment horizontal="right" vertical="center"/>
    </xf>
    <xf numFmtId="0" fontId="56" fillId="33" borderId="15" xfId="0" applyFont="1" applyFill="1" applyBorder="1" applyAlignment="1">
      <alignment horizontal="right" vertical="center"/>
    </xf>
    <xf numFmtId="0" fontId="56" fillId="33" borderId="19" xfId="0" applyFont="1" applyFill="1" applyBorder="1" applyAlignment="1">
      <alignment horizontal="right" vertical="center"/>
    </xf>
    <xf numFmtId="0" fontId="56" fillId="33" borderId="20" xfId="0" applyFont="1" applyFill="1" applyBorder="1" applyAlignment="1">
      <alignment horizontal="right" vertical="center" wrapText="1"/>
    </xf>
    <xf numFmtId="0" fontId="56" fillId="33" borderId="12" xfId="0" applyFont="1" applyFill="1" applyBorder="1" applyAlignment="1">
      <alignment vertical="center"/>
    </xf>
    <xf numFmtId="0" fontId="56" fillId="33" borderId="21" xfId="0" applyFont="1" applyFill="1" applyBorder="1" applyAlignment="1">
      <alignment horizontal="right" vertical="center"/>
    </xf>
    <xf numFmtId="0" fontId="56" fillId="33" borderId="22" xfId="0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63" fillId="0" borderId="10" xfId="0" applyFont="1" applyBorder="1" applyAlignment="1">
      <alignment horizontal="left" vertical="center"/>
    </xf>
    <xf numFmtId="0" fontId="63" fillId="0" borderId="10" xfId="0" applyNumberFormat="1" applyFont="1" applyBorder="1" applyAlignment="1">
      <alignment horizontal="right" vertical="center"/>
    </xf>
    <xf numFmtId="2" fontId="63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56" fillId="35" borderId="23" xfId="0" applyFont="1" applyFill="1" applyBorder="1" applyAlignment="1">
      <alignment horizontal="right"/>
    </xf>
    <xf numFmtId="2" fontId="56" fillId="35" borderId="23" xfId="0" applyNumberFormat="1" applyFont="1" applyFill="1" applyBorder="1" applyAlignment="1">
      <alignment horizontal="right"/>
    </xf>
    <xf numFmtId="0" fontId="56" fillId="33" borderId="10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67" fillId="0" borderId="10" xfId="0" applyFont="1" applyBorder="1" applyAlignment="1">
      <alignment/>
    </xf>
    <xf numFmtId="0" fontId="33" fillId="0" borderId="14" xfId="0" applyFont="1" applyBorder="1" applyAlignment="1">
      <alignment horizontal="left" wrapText="1" readingOrder="1"/>
    </xf>
    <xf numFmtId="0" fontId="68" fillId="0" borderId="0" xfId="0" applyFont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9" fillId="0" borderId="0" xfId="0" applyFont="1" applyAlignment="1">
      <alignment/>
    </xf>
    <xf numFmtId="0" fontId="63" fillId="0" borderId="10" xfId="0" applyFont="1" applyBorder="1" applyAlignment="1">
      <alignment horizontal="right" vertical="center"/>
    </xf>
    <xf numFmtId="0" fontId="63" fillId="0" borderId="10" xfId="0" applyFont="1" applyBorder="1" applyAlignment="1">
      <alignment/>
    </xf>
    <xf numFmtId="2" fontId="63" fillId="0" borderId="10" xfId="0" applyNumberFormat="1" applyFont="1" applyBorder="1" applyAlignment="1">
      <alignment/>
    </xf>
    <xf numFmtId="0" fontId="65" fillId="34" borderId="15" xfId="0" applyFont="1" applyFill="1" applyBorder="1" applyAlignment="1">
      <alignment horizontal="left"/>
    </xf>
    <xf numFmtId="0" fontId="65" fillId="34" borderId="22" xfId="0" applyFont="1" applyFill="1" applyBorder="1" applyAlignment="1">
      <alignment horizontal="center"/>
    </xf>
    <xf numFmtId="0" fontId="65" fillId="34" borderId="24" xfId="0" applyFont="1" applyFill="1" applyBorder="1" applyAlignment="1">
      <alignment horizontal="center"/>
    </xf>
    <xf numFmtId="0" fontId="65" fillId="34" borderId="21" xfId="0" applyFont="1" applyFill="1" applyBorder="1" applyAlignment="1">
      <alignment horizontal="center"/>
    </xf>
    <xf numFmtId="0" fontId="65" fillId="34" borderId="15" xfId="0" applyFont="1" applyFill="1" applyBorder="1" applyAlignment="1">
      <alignment horizontal="center"/>
    </xf>
    <xf numFmtId="0" fontId="70" fillId="34" borderId="15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63" fillId="0" borderId="0" xfId="0" applyFont="1" applyAlignment="1">
      <alignment/>
    </xf>
    <xf numFmtId="2" fontId="63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49" fontId="63" fillId="36" borderId="10" xfId="0" applyNumberFormat="1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left" vertical="center"/>
    </xf>
    <xf numFmtId="0" fontId="63" fillId="36" borderId="10" xfId="0" applyNumberFormat="1" applyFont="1" applyFill="1" applyBorder="1" applyAlignment="1">
      <alignment horizontal="right" vertical="center"/>
    </xf>
    <xf numFmtId="49" fontId="63" fillId="0" borderId="10" xfId="0" applyNumberFormat="1" applyFont="1" applyBorder="1" applyAlignment="1">
      <alignment horizontal="right" vertical="center"/>
    </xf>
    <xf numFmtId="0" fontId="56" fillId="34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5" fillId="0" borderId="25" xfId="0" applyFont="1" applyBorder="1" applyAlignment="1">
      <alignment/>
    </xf>
    <xf numFmtId="2" fontId="56" fillId="0" borderId="10" xfId="0" applyNumberFormat="1" applyFont="1" applyBorder="1" applyAlignment="1">
      <alignment/>
    </xf>
    <xf numFmtId="2" fontId="63" fillId="36" borderId="10" xfId="0" applyNumberFormat="1" applyFont="1" applyFill="1" applyBorder="1" applyAlignment="1">
      <alignment horizontal="right" vertical="center"/>
    </xf>
    <xf numFmtId="0" fontId="56" fillId="34" borderId="10" xfId="0" applyFont="1" applyFill="1" applyBorder="1" applyAlignment="1">
      <alignment/>
    </xf>
    <xf numFmtId="0" fontId="66" fillId="0" borderId="10" xfId="0" applyFont="1" applyBorder="1" applyAlignment="1">
      <alignment horizontal="center"/>
    </xf>
    <xf numFmtId="0" fontId="65" fillId="0" borderId="0" xfId="0" applyFont="1" applyBorder="1" applyAlignment="1">
      <alignment/>
    </xf>
    <xf numFmtId="2" fontId="61" fillId="36" borderId="10" xfId="0" applyNumberFormat="1" applyFont="1" applyFill="1" applyBorder="1" applyAlignment="1">
      <alignment horizontal="right" vertical="center"/>
    </xf>
    <xf numFmtId="0" fontId="60" fillId="0" borderId="24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0" fillId="0" borderId="27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56" fillId="34" borderId="28" xfId="0" applyFont="1" applyFill="1" applyBorder="1" applyAlignment="1">
      <alignment horizontal="center"/>
    </xf>
    <xf numFmtId="0" fontId="56" fillId="34" borderId="25" xfId="0" applyFont="1" applyFill="1" applyBorder="1" applyAlignment="1">
      <alignment horizontal="center"/>
    </xf>
    <xf numFmtId="0" fontId="56" fillId="34" borderId="29" xfId="0" applyFont="1" applyFill="1" applyBorder="1" applyAlignment="1">
      <alignment horizontal="center"/>
    </xf>
    <xf numFmtId="0" fontId="56" fillId="33" borderId="26" xfId="0" applyFont="1" applyFill="1" applyBorder="1" applyAlignment="1">
      <alignment horizontal="center" vertical="center"/>
    </xf>
    <xf numFmtId="0" fontId="56" fillId="33" borderId="27" xfId="0" applyFont="1" applyFill="1" applyBorder="1" applyAlignment="1">
      <alignment horizontal="center" vertical="center"/>
    </xf>
    <xf numFmtId="0" fontId="56" fillId="33" borderId="30" xfId="0" applyFont="1" applyFill="1" applyBorder="1" applyAlignment="1">
      <alignment horizontal="center" vertical="center"/>
    </xf>
    <xf numFmtId="0" fontId="56" fillId="35" borderId="31" xfId="0" applyFont="1" applyFill="1" applyBorder="1" applyAlignment="1">
      <alignment horizontal="right"/>
    </xf>
    <xf numFmtId="0" fontId="56" fillId="35" borderId="32" xfId="0" applyFont="1" applyFill="1" applyBorder="1" applyAlignment="1">
      <alignment horizontal="right"/>
    </xf>
    <xf numFmtId="0" fontId="56" fillId="33" borderId="17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/>
    </xf>
    <xf numFmtId="0" fontId="56" fillId="33" borderId="34" xfId="0" applyFont="1" applyFill="1" applyBorder="1" applyAlignment="1">
      <alignment horizontal="center" vertical="center"/>
    </xf>
    <xf numFmtId="0" fontId="56" fillId="33" borderId="35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39" xfId="0" applyFont="1" applyBorder="1" applyAlignment="1">
      <alignment horizontal="center"/>
    </xf>
    <xf numFmtId="0" fontId="56" fillId="33" borderId="40" xfId="0" applyFont="1" applyFill="1" applyBorder="1" applyAlignment="1">
      <alignment horizontal="right" vertical="center" wrapText="1"/>
    </xf>
    <xf numFmtId="0" fontId="56" fillId="33" borderId="41" xfId="0" applyFont="1" applyFill="1" applyBorder="1" applyAlignment="1">
      <alignment horizontal="right" vertical="center" wrapText="1"/>
    </xf>
    <xf numFmtId="0" fontId="56" fillId="33" borderId="42" xfId="0" applyFont="1" applyFill="1" applyBorder="1" applyAlignment="1">
      <alignment vertical="center"/>
    </xf>
    <xf numFmtId="0" fontId="56" fillId="33" borderId="43" xfId="0" applyFont="1" applyFill="1" applyBorder="1" applyAlignment="1">
      <alignment vertical="center"/>
    </xf>
    <xf numFmtId="0" fontId="70" fillId="34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/>
    </xf>
    <xf numFmtId="0" fontId="6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4" fillId="0" borderId="10" xfId="0" applyFont="1" applyFill="1" applyBorder="1" applyAlignment="1">
      <alignment horizontal="center"/>
    </xf>
    <xf numFmtId="0" fontId="65" fillId="34" borderId="26" xfId="0" applyFont="1" applyFill="1" applyBorder="1" applyAlignment="1">
      <alignment horizontal="center"/>
    </xf>
    <xf numFmtId="0" fontId="65" fillId="34" borderId="27" xfId="0" applyFont="1" applyFill="1" applyBorder="1" applyAlignment="1">
      <alignment horizontal="center"/>
    </xf>
    <xf numFmtId="0" fontId="65" fillId="34" borderId="13" xfId="0" applyFont="1" applyFill="1" applyBorder="1" applyAlignment="1">
      <alignment horizontal="center"/>
    </xf>
    <xf numFmtId="0" fontId="65" fillId="34" borderId="10" xfId="0" applyFont="1" applyFill="1" applyBorder="1" applyAlignment="1">
      <alignment horizontal="center"/>
    </xf>
    <xf numFmtId="0" fontId="63" fillId="0" borderId="0" xfId="0" applyNumberFormat="1" applyFont="1" applyBorder="1" applyAlignment="1">
      <alignment horizontal="right" vertical="center"/>
    </xf>
    <xf numFmtId="0" fontId="7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NIOS-NLMA Basic Literacy Programme Under Sakshar Bharat Programme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Gender Wise Learners Appeared &amp; Certified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 on August 2016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2145"/>
          <c:w val="0.8432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assessment'!$B$69</c:f>
              <c:strCache>
                <c:ptCount val="1"/>
                <c:pt idx="0">
                  <c:v>Appeared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'summary assessment'!$A$70:$A$72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Total</c:v>
                </c:pt>
              </c:strCache>
            </c:strRef>
          </c:cat>
          <c:val>
            <c:numRef>
              <c:f>'summary assessment'!$B$70:$B$72</c:f>
              <c:numCache>
                <c:ptCount val="3"/>
                <c:pt idx="0">
                  <c:v>23322793</c:v>
                </c:pt>
                <c:pt idx="1">
                  <c:v>55934900</c:v>
                </c:pt>
                <c:pt idx="2">
                  <c:v>79257693</c:v>
                </c:pt>
              </c:numCache>
            </c:numRef>
          </c:val>
        </c:ser>
        <c:ser>
          <c:idx val="1"/>
          <c:order val="1"/>
          <c:tx>
            <c:strRef>
              <c:f>'summary assessment'!$C$69</c:f>
              <c:strCache>
                <c:ptCount val="1"/>
                <c:pt idx="0">
                  <c:v>Certified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'summary assessment'!$A$70:$A$72</c:f>
              <c:strCache>
                <c:ptCount val="3"/>
                <c:pt idx="0">
                  <c:v>Male</c:v>
                </c:pt>
                <c:pt idx="1">
                  <c:v>Female</c:v>
                </c:pt>
                <c:pt idx="2">
                  <c:v>Total</c:v>
                </c:pt>
              </c:strCache>
            </c:strRef>
          </c:cat>
          <c:val>
            <c:numRef>
              <c:f>'summary assessment'!$C$70:$C$72</c:f>
              <c:numCache>
                <c:ptCount val="3"/>
                <c:pt idx="0">
                  <c:v>17268024</c:v>
                </c:pt>
                <c:pt idx="1">
                  <c:v>41582728</c:v>
                </c:pt>
                <c:pt idx="2">
                  <c:v>58850752</c:v>
                </c:pt>
              </c:numCache>
            </c:numRef>
          </c:val>
        </c:ser>
        <c:axId val="26972208"/>
        <c:axId val="41423281"/>
      </c:barChart>
      <c:catAx>
        <c:axId val="26972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23281"/>
        <c:crosses val="autoZero"/>
        <c:auto val="1"/>
        <c:lblOffset val="100"/>
        <c:tickLblSkip val="1"/>
        <c:noMultiLvlLbl val="0"/>
      </c:catAx>
      <c:valAx>
        <c:axId val="41423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97220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5"/>
          <c:y val="0.55275"/>
          <c:w val="0.1057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0.2575</cdr:y>
    </cdr:from>
    <cdr:to>
      <cdr:x>0.462</cdr:x>
      <cdr:y>0.34475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1638300"/>
          <a:ext cx="2571750" cy="552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Appeared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79257693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Certified          58850752</a:t>
          </a:r>
        </a:p>
      </cdr:txBody>
    </cdr:sp>
  </cdr:relSizeAnchor>
  <cdr:relSizeAnchor xmlns:cdr="http://schemas.openxmlformats.org/drawingml/2006/chartDrawing">
    <cdr:from>
      <cdr:x>0.1925</cdr:x>
      <cdr:y>0.588</cdr:y>
    </cdr:from>
    <cdr:to>
      <cdr:x>0.292</cdr:x>
      <cdr:y>0.64</cdr:y>
    </cdr:to>
    <cdr:sp>
      <cdr:nvSpPr>
        <cdr:cNvPr id="2" name="TextBox 2"/>
        <cdr:cNvSpPr txBox="1">
          <a:spLocks noChangeArrowheads="1"/>
        </cdr:cNvSpPr>
      </cdr:nvSpPr>
      <cdr:spPr>
        <a:xfrm>
          <a:off x="1685925" y="3743325"/>
          <a:ext cx="876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(29.21%)</a:t>
          </a:r>
        </a:p>
      </cdr:txBody>
    </cdr:sp>
  </cdr:relSizeAnchor>
  <cdr:relSizeAnchor xmlns:cdr="http://schemas.openxmlformats.org/drawingml/2006/chartDrawing">
    <cdr:from>
      <cdr:x>0.4205</cdr:x>
      <cdr:y>0.38175</cdr:y>
    </cdr:from>
    <cdr:to>
      <cdr:x>0.519</cdr:x>
      <cdr:y>0.4335</cdr:y>
    </cdr:to>
    <cdr:sp>
      <cdr:nvSpPr>
        <cdr:cNvPr id="3" name="TextBox 1"/>
        <cdr:cNvSpPr txBox="1">
          <a:spLocks noChangeArrowheads="1"/>
        </cdr:cNvSpPr>
      </cdr:nvSpPr>
      <cdr:spPr>
        <a:xfrm>
          <a:off x="3676650" y="2428875"/>
          <a:ext cx="866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(70.79%)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21.421875" style="0" customWidth="1"/>
    <col min="3" max="3" width="10.140625" style="0" bestFit="1" customWidth="1"/>
    <col min="4" max="4" width="9.7109375" style="0" customWidth="1"/>
    <col min="5" max="5" width="10.140625" style="0" bestFit="1" customWidth="1"/>
    <col min="6" max="6" width="9.7109375" style="0" customWidth="1"/>
    <col min="7" max="7" width="10.421875" style="0" customWidth="1"/>
    <col min="8" max="8" width="10.140625" style="0" bestFit="1" customWidth="1"/>
    <col min="9" max="9" width="7.00390625" style="0" customWidth="1"/>
    <col min="10" max="10" width="10.140625" style="0" customWidth="1"/>
    <col min="11" max="11" width="7.421875" style="0" customWidth="1"/>
    <col min="12" max="12" width="10.421875" style="0" customWidth="1"/>
    <col min="13" max="13" width="10.00390625" style="0" customWidth="1"/>
    <col min="14" max="14" width="9.421875" style="0" customWidth="1"/>
    <col min="15" max="15" width="9.8515625" style="0" customWidth="1"/>
    <col min="16" max="16" width="9.28125" style="0" customWidth="1"/>
    <col min="17" max="17" width="9.140625" style="0" customWidth="1"/>
    <col min="18" max="18" width="8.7109375" style="0" customWidth="1"/>
    <col min="19" max="19" width="8.140625" style="0" customWidth="1"/>
    <col min="20" max="20" width="9.421875" style="0" customWidth="1"/>
  </cols>
  <sheetData>
    <row r="1" spans="1:19" ht="18">
      <c r="A1" s="1"/>
      <c r="B1" s="1"/>
      <c r="C1" s="1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/>
      <c r="B2" s="10" t="s">
        <v>98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.75">
      <c r="A3" s="1"/>
      <c r="B3" s="10" t="s">
        <v>1</v>
      </c>
      <c r="C3" s="1"/>
      <c r="D3" s="1"/>
      <c r="E3" s="1"/>
      <c r="F3" s="1"/>
      <c r="G3" s="1"/>
      <c r="H3" s="1"/>
      <c r="I3" s="1"/>
      <c r="J3" s="98" t="s">
        <v>125</v>
      </c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5" t="s">
        <v>2</v>
      </c>
      <c r="B4" s="5" t="s">
        <v>3</v>
      </c>
      <c r="C4" s="108" t="s">
        <v>4</v>
      </c>
      <c r="D4" s="109"/>
      <c r="E4" s="109"/>
      <c r="F4" s="109"/>
      <c r="G4" s="110"/>
      <c r="H4" s="108" t="s">
        <v>5</v>
      </c>
      <c r="I4" s="109"/>
      <c r="J4" s="109"/>
      <c r="K4" s="109"/>
      <c r="L4" s="110"/>
      <c r="M4" s="5"/>
      <c r="N4" s="1"/>
      <c r="O4" s="1"/>
      <c r="P4" s="1"/>
      <c r="Q4" s="1"/>
      <c r="R4" s="1"/>
      <c r="S4" s="1"/>
    </row>
    <row r="5" spans="1:19" ht="15">
      <c r="A5" s="2"/>
      <c r="B5" s="2"/>
      <c r="C5" s="9" t="s">
        <v>6</v>
      </c>
      <c r="D5" s="9" t="s">
        <v>7</v>
      </c>
      <c r="E5" s="9" t="s">
        <v>8</v>
      </c>
      <c r="F5" s="9" t="s">
        <v>7</v>
      </c>
      <c r="G5" s="9" t="s">
        <v>9</v>
      </c>
      <c r="H5" s="9" t="s">
        <v>10</v>
      </c>
      <c r="I5" s="9" t="s">
        <v>7</v>
      </c>
      <c r="J5" s="9" t="s">
        <v>8</v>
      </c>
      <c r="K5" s="9" t="s">
        <v>7</v>
      </c>
      <c r="L5" s="9" t="s">
        <v>9</v>
      </c>
      <c r="M5" s="9" t="s">
        <v>7</v>
      </c>
      <c r="N5" s="1"/>
      <c r="O5" s="1"/>
      <c r="P5" s="1"/>
      <c r="Q5" s="1"/>
      <c r="R5" s="1"/>
      <c r="S5" s="1"/>
    </row>
    <row r="6" spans="1:19" ht="15">
      <c r="A6" s="7">
        <v>1</v>
      </c>
      <c r="B6" s="6" t="s">
        <v>11</v>
      </c>
      <c r="C6" s="2">
        <v>324317</v>
      </c>
      <c r="D6" s="8">
        <v>62.56</v>
      </c>
      <c r="E6" s="2">
        <v>194068</v>
      </c>
      <c r="F6" s="8">
        <v>37.44</v>
      </c>
      <c r="G6" s="2">
        <v>518385</v>
      </c>
      <c r="H6" s="2">
        <v>212303</v>
      </c>
      <c r="I6" s="8">
        <f>+H6/C6*100</f>
        <v>65.46157000712266</v>
      </c>
      <c r="J6" s="2">
        <v>122202</v>
      </c>
      <c r="K6" s="8">
        <f>+J6/E6*100</f>
        <v>62.96865016386008</v>
      </c>
      <c r="L6" s="2">
        <v>334505</v>
      </c>
      <c r="M6" s="8">
        <f>+L6/G6*100</f>
        <v>64.52829460728995</v>
      </c>
      <c r="N6" s="1"/>
      <c r="O6" s="1"/>
      <c r="P6" s="1"/>
      <c r="Q6" s="1"/>
      <c r="R6" s="1"/>
      <c r="S6" s="1"/>
    </row>
    <row r="7" spans="1:19" ht="16.5" customHeight="1">
      <c r="A7" s="7">
        <v>2</v>
      </c>
      <c r="B7" s="6" t="s">
        <v>12</v>
      </c>
      <c r="C7" s="2">
        <v>3568686</v>
      </c>
      <c r="D7" s="8">
        <v>81.88</v>
      </c>
      <c r="E7" s="2">
        <v>789924</v>
      </c>
      <c r="F7" s="8">
        <v>18.12</v>
      </c>
      <c r="G7" s="2">
        <v>4358610</v>
      </c>
      <c r="H7" s="2">
        <v>2517581</v>
      </c>
      <c r="I7" s="8">
        <f aca="true" t="shared" si="0" ref="I7:M18">+H7/C7*100</f>
        <v>70.54644202375889</v>
      </c>
      <c r="J7" s="2">
        <v>585284</v>
      </c>
      <c r="K7" s="8">
        <f t="shared" si="0"/>
        <v>74.09371028098906</v>
      </c>
      <c r="L7" s="2">
        <v>3102865</v>
      </c>
      <c r="M7" s="8">
        <f t="shared" si="0"/>
        <v>71.18932411938668</v>
      </c>
      <c r="N7" s="1"/>
      <c r="O7" s="1"/>
      <c r="P7" s="1"/>
      <c r="Q7" s="1"/>
      <c r="R7" s="1"/>
      <c r="S7" s="1"/>
    </row>
    <row r="8" spans="1:19" ht="15">
      <c r="A8" s="7">
        <v>3</v>
      </c>
      <c r="B8" s="6" t="s">
        <v>13</v>
      </c>
      <c r="C8" s="2">
        <v>3020576</v>
      </c>
      <c r="D8" s="8">
        <v>65.55</v>
      </c>
      <c r="E8" s="2">
        <v>1587763</v>
      </c>
      <c r="F8" s="8">
        <v>34.45</v>
      </c>
      <c r="G8" s="2">
        <v>4608339</v>
      </c>
      <c r="H8" s="2">
        <v>2057992</v>
      </c>
      <c r="I8" s="8">
        <f t="shared" si="0"/>
        <v>68.1324356678991</v>
      </c>
      <c r="J8" s="2">
        <v>1125147</v>
      </c>
      <c r="K8" s="8">
        <f t="shared" si="0"/>
        <v>70.86366164219723</v>
      </c>
      <c r="L8" s="2">
        <v>3183139</v>
      </c>
      <c r="M8" s="8">
        <f t="shared" si="0"/>
        <v>69.07345575054265</v>
      </c>
      <c r="N8" s="1"/>
      <c r="O8" s="1"/>
      <c r="P8" s="1"/>
      <c r="Q8" s="1"/>
      <c r="R8" s="1"/>
      <c r="S8" s="1"/>
    </row>
    <row r="9" spans="1:19" ht="16.5" customHeight="1">
      <c r="A9" s="7">
        <v>4</v>
      </c>
      <c r="B9" s="6" t="s">
        <v>14</v>
      </c>
      <c r="C9" s="2">
        <v>7629075</v>
      </c>
      <c r="D9" s="8">
        <v>71.31604907550387</v>
      </c>
      <c r="E9" s="2">
        <v>3068482</v>
      </c>
      <c r="F9" s="8">
        <v>28.683950924496127</v>
      </c>
      <c r="G9" s="2">
        <v>10697557</v>
      </c>
      <c r="H9" s="2">
        <v>5801030</v>
      </c>
      <c r="I9" s="8">
        <f t="shared" si="0"/>
        <v>76.03844502773927</v>
      </c>
      <c r="J9" s="2">
        <v>2219921</v>
      </c>
      <c r="K9" s="8">
        <f t="shared" si="0"/>
        <v>72.34590263198545</v>
      </c>
      <c r="L9" s="2">
        <v>8020951</v>
      </c>
      <c r="M9" s="8">
        <f t="shared" si="0"/>
        <v>74.97927797907504</v>
      </c>
      <c r="N9" s="1"/>
      <c r="O9" s="1"/>
      <c r="P9" s="1"/>
      <c r="Q9" s="1"/>
      <c r="R9" s="1"/>
      <c r="S9" s="1"/>
    </row>
    <row r="10" spans="1:19" ht="15">
      <c r="A10" s="7">
        <v>5</v>
      </c>
      <c r="B10" s="6" t="s">
        <v>15</v>
      </c>
      <c r="C10" s="2">
        <v>2678179</v>
      </c>
      <c r="D10" s="8">
        <v>71.91474027436942</v>
      </c>
      <c r="E10" s="2">
        <v>1045924</v>
      </c>
      <c r="F10" s="8">
        <v>28.085259725630575</v>
      </c>
      <c r="G10" s="2">
        <v>3724103</v>
      </c>
      <c r="H10" s="2">
        <v>1935470</v>
      </c>
      <c r="I10" s="8">
        <f t="shared" si="0"/>
        <v>72.26813443014825</v>
      </c>
      <c r="J10" s="2">
        <v>764145</v>
      </c>
      <c r="K10" s="8">
        <f t="shared" si="0"/>
        <v>73.059323621984</v>
      </c>
      <c r="L10" s="2">
        <v>2699615</v>
      </c>
      <c r="M10" s="8">
        <f t="shared" si="0"/>
        <v>72.49034196959644</v>
      </c>
      <c r="N10" s="1"/>
      <c r="O10" s="1"/>
      <c r="P10" s="1"/>
      <c r="Q10" s="1"/>
      <c r="R10" s="1"/>
      <c r="S10" s="1"/>
    </row>
    <row r="11" spans="1:19" ht="15">
      <c r="A11" s="7">
        <v>6</v>
      </c>
      <c r="B11" s="6" t="s">
        <v>16</v>
      </c>
      <c r="C11" s="2">
        <v>3886570</v>
      </c>
      <c r="D11" s="8">
        <v>72.14854554567563</v>
      </c>
      <c r="E11" s="2">
        <v>1500330</v>
      </c>
      <c r="F11" s="8">
        <v>27.851454454324383</v>
      </c>
      <c r="G11" s="2">
        <v>5386900</v>
      </c>
      <c r="H11" s="2">
        <v>2836790</v>
      </c>
      <c r="I11" s="8">
        <f t="shared" si="0"/>
        <v>72.98955119810012</v>
      </c>
      <c r="J11" s="2">
        <v>1122309</v>
      </c>
      <c r="K11" s="8">
        <f t="shared" si="0"/>
        <v>74.80414308852052</v>
      </c>
      <c r="L11" s="2">
        <v>3959099</v>
      </c>
      <c r="M11" s="8">
        <f t="shared" si="0"/>
        <v>73.49494143199242</v>
      </c>
      <c r="N11" s="1"/>
      <c r="O11" s="1"/>
      <c r="P11" s="1"/>
      <c r="Q11" s="1"/>
      <c r="R11" s="1"/>
      <c r="S11" s="1"/>
    </row>
    <row r="12" spans="1:19" ht="15">
      <c r="A12" s="7">
        <v>7</v>
      </c>
      <c r="B12" s="6" t="s">
        <v>17</v>
      </c>
      <c r="C12" s="2">
        <v>3268074</v>
      </c>
      <c r="D12" s="8">
        <v>70.59476906334224</v>
      </c>
      <c r="E12" s="2">
        <v>1361269</v>
      </c>
      <c r="F12" s="8">
        <v>29.405230936657752</v>
      </c>
      <c r="G12" s="2">
        <v>4629343</v>
      </c>
      <c r="H12" s="2">
        <v>2412333</v>
      </c>
      <c r="I12" s="8">
        <f t="shared" si="0"/>
        <v>73.81512780922341</v>
      </c>
      <c r="J12" s="2">
        <v>1023497</v>
      </c>
      <c r="K12" s="8">
        <f t="shared" si="0"/>
        <v>75.18697626993635</v>
      </c>
      <c r="L12" s="2">
        <v>3435830</v>
      </c>
      <c r="M12" s="8">
        <f t="shared" si="0"/>
        <v>74.21852301719703</v>
      </c>
      <c r="N12" s="1"/>
      <c r="O12" s="1"/>
      <c r="P12" s="1"/>
      <c r="Q12" s="1"/>
      <c r="R12" s="1"/>
      <c r="S12" s="1"/>
    </row>
    <row r="13" spans="1:19" ht="15">
      <c r="A13" s="7">
        <v>8</v>
      </c>
      <c r="B13" s="6" t="s">
        <v>18</v>
      </c>
      <c r="C13" s="2">
        <v>3772853</v>
      </c>
      <c r="D13" s="8">
        <v>71.38380041121547</v>
      </c>
      <c r="E13" s="2">
        <v>1512454</v>
      </c>
      <c r="F13" s="8">
        <v>28.61619958878453</v>
      </c>
      <c r="G13" s="2">
        <v>5285307</v>
      </c>
      <c r="H13" s="2">
        <v>2771483</v>
      </c>
      <c r="I13" s="8">
        <f t="shared" si="0"/>
        <v>73.45854715251296</v>
      </c>
      <c r="J13" s="2">
        <v>1114101</v>
      </c>
      <c r="K13" s="8">
        <f t="shared" si="0"/>
        <v>73.6618105410148</v>
      </c>
      <c r="L13" s="2">
        <v>3885584</v>
      </c>
      <c r="M13" s="8">
        <f t="shared" si="0"/>
        <v>73.51671340945758</v>
      </c>
      <c r="N13" s="1"/>
      <c r="O13" s="1"/>
      <c r="P13" s="1"/>
      <c r="Q13" s="1"/>
      <c r="R13" s="1"/>
      <c r="S13" s="1"/>
    </row>
    <row r="14" spans="1:19" ht="15">
      <c r="A14" s="7">
        <v>9</v>
      </c>
      <c r="B14" s="6" t="s">
        <v>19</v>
      </c>
      <c r="C14" s="2">
        <v>2691253</v>
      </c>
      <c r="D14" s="8">
        <v>71.23361529417433</v>
      </c>
      <c r="E14" s="2">
        <v>1086813</v>
      </c>
      <c r="F14" s="8">
        <v>28.766384705825683</v>
      </c>
      <c r="G14" s="2">
        <v>3778066</v>
      </c>
      <c r="H14" s="2">
        <v>1987802</v>
      </c>
      <c r="I14" s="8">
        <f t="shared" si="0"/>
        <v>73.86158046084853</v>
      </c>
      <c r="J14" s="2">
        <v>809638</v>
      </c>
      <c r="K14" s="8">
        <f t="shared" si="0"/>
        <v>74.49653252215423</v>
      </c>
      <c r="L14" s="2">
        <v>2797440</v>
      </c>
      <c r="M14" s="8">
        <f t="shared" si="0"/>
        <v>74.0442332135013</v>
      </c>
      <c r="N14" s="1"/>
      <c r="O14" s="1"/>
      <c r="P14" s="1"/>
      <c r="Q14" s="1"/>
      <c r="R14" s="1"/>
      <c r="S14" s="1"/>
    </row>
    <row r="15" spans="1:19" ht="15">
      <c r="A15" s="7">
        <v>10</v>
      </c>
      <c r="B15" s="6" t="s">
        <v>20</v>
      </c>
      <c r="C15" s="2">
        <v>4914774</v>
      </c>
      <c r="D15" s="8">
        <v>71.1226977218707</v>
      </c>
      <c r="E15" s="2">
        <v>1995501</v>
      </c>
      <c r="F15" s="8">
        <v>28.877302278129307</v>
      </c>
      <c r="G15" s="2">
        <v>6910275</v>
      </c>
      <c r="H15" s="2">
        <v>3679595</v>
      </c>
      <c r="I15" s="8">
        <f t="shared" si="0"/>
        <v>74.86804072781374</v>
      </c>
      <c r="J15" s="2">
        <v>1471604</v>
      </c>
      <c r="K15" s="8">
        <f t="shared" si="0"/>
        <v>73.74609183357964</v>
      </c>
      <c r="L15" s="2">
        <v>5151199</v>
      </c>
      <c r="M15" s="8">
        <f t="shared" si="0"/>
        <v>74.54405215421961</v>
      </c>
      <c r="N15" s="1"/>
      <c r="O15" s="1"/>
      <c r="P15" s="1"/>
      <c r="Q15" s="1"/>
      <c r="R15" s="1"/>
      <c r="S15" s="1"/>
    </row>
    <row r="16" spans="1:19" ht="15">
      <c r="A16" s="7">
        <v>11</v>
      </c>
      <c r="B16" s="6" t="s">
        <v>21</v>
      </c>
      <c r="C16" s="2">
        <v>7628191</v>
      </c>
      <c r="D16" s="8">
        <v>69.22599507153748</v>
      </c>
      <c r="E16" s="2">
        <v>3391067</v>
      </c>
      <c r="F16" s="8">
        <v>30.774004928462517</v>
      </c>
      <c r="G16" s="2">
        <v>11019258</v>
      </c>
      <c r="H16" s="2">
        <v>5638221</v>
      </c>
      <c r="I16" s="8">
        <f t="shared" si="0"/>
        <v>73.91295000348052</v>
      </c>
      <c r="J16" s="2">
        <v>2457799</v>
      </c>
      <c r="K16" s="8">
        <f t="shared" si="0"/>
        <v>72.47863283149522</v>
      </c>
      <c r="L16" s="2">
        <v>8096020</v>
      </c>
      <c r="M16" s="8">
        <f t="shared" si="0"/>
        <v>73.47155316628398</v>
      </c>
      <c r="N16" s="1"/>
      <c r="O16" s="1"/>
      <c r="P16" s="1"/>
      <c r="Q16" s="1"/>
      <c r="R16" s="1"/>
      <c r="S16" s="1"/>
    </row>
    <row r="17" spans="1:19" ht="16.5" customHeight="1">
      <c r="A17" s="7">
        <v>12</v>
      </c>
      <c r="B17" s="6" t="s">
        <v>89</v>
      </c>
      <c r="C17" s="2">
        <v>6176334</v>
      </c>
      <c r="D17" s="8">
        <f>C17/G17*100</f>
        <v>69.5357702561516</v>
      </c>
      <c r="E17" s="2">
        <v>2705906</v>
      </c>
      <c r="F17" s="8">
        <f>E17/G17*100</f>
        <v>30.4642297438484</v>
      </c>
      <c r="G17" s="2">
        <f>C17+E17</f>
        <v>8882240</v>
      </c>
      <c r="H17" s="2">
        <v>4680533</v>
      </c>
      <c r="I17" s="8">
        <f t="shared" si="0"/>
        <v>75.78173395415469</v>
      </c>
      <c r="J17" s="2">
        <v>2034398</v>
      </c>
      <c r="K17" s="8">
        <f t="shared" si="0"/>
        <v>75.18361687360905</v>
      </c>
      <c r="L17" s="2">
        <f>+H17+J17</f>
        <v>6714931</v>
      </c>
      <c r="M17" s="8">
        <f t="shared" si="0"/>
        <v>75.59952219260006</v>
      </c>
      <c r="N17" s="1"/>
      <c r="O17" s="1"/>
      <c r="P17" s="1"/>
      <c r="Q17" s="1"/>
      <c r="R17" s="1"/>
      <c r="S17" s="1"/>
    </row>
    <row r="18" spans="1:19" s="76" customFormat="1" ht="15">
      <c r="A18" s="7">
        <v>13</v>
      </c>
      <c r="B18" s="6" t="s">
        <v>88</v>
      </c>
      <c r="C18" s="2">
        <v>6376018</v>
      </c>
      <c r="D18" s="8">
        <f>C18/G18*100</f>
        <v>67.40468385114771</v>
      </c>
      <c r="E18" s="2">
        <v>3083292</v>
      </c>
      <c r="F18" s="8">
        <f>E18/G18*100</f>
        <v>32.59531614885229</v>
      </c>
      <c r="G18" s="2">
        <f>C18+E18</f>
        <v>9459310</v>
      </c>
      <c r="H18" s="2">
        <v>5051595</v>
      </c>
      <c r="I18" s="8">
        <f t="shared" si="0"/>
        <v>79.22805424953317</v>
      </c>
      <c r="J18" s="2">
        <v>2417979</v>
      </c>
      <c r="K18" s="8">
        <f t="shared" si="0"/>
        <v>78.42199181913358</v>
      </c>
      <c r="L18" s="2">
        <f>+H18+J18</f>
        <v>7469574</v>
      </c>
      <c r="M18" s="8">
        <f t="shared" si="0"/>
        <v>78.9653156519873</v>
      </c>
      <c r="N18" s="1"/>
      <c r="O18" s="1"/>
      <c r="P18" s="1"/>
      <c r="Q18" s="1"/>
      <c r="R18" s="1"/>
      <c r="S18" s="1"/>
    </row>
    <row r="19" spans="1:19" ht="15">
      <c r="A19" s="2"/>
      <c r="B19" s="4" t="s">
        <v>22</v>
      </c>
      <c r="C19" s="4">
        <f>SUM(C6:C18)</f>
        <v>55934900</v>
      </c>
      <c r="D19" s="12">
        <f>C19/G19*100</f>
        <v>70.5734647108641</v>
      </c>
      <c r="E19" s="4">
        <f>SUM(E6:E18)</f>
        <v>23322793</v>
      </c>
      <c r="F19" s="12">
        <f>E19/G19*100</f>
        <v>29.42653528913591</v>
      </c>
      <c r="G19" s="3">
        <f>SUM(G6:G18)</f>
        <v>79257693</v>
      </c>
      <c r="H19" s="4">
        <f>SUM(H6:H18)</f>
        <v>41582728</v>
      </c>
      <c r="I19" s="4">
        <f>+H19/C19*100</f>
        <v>74.34129318189538</v>
      </c>
      <c r="J19" s="4">
        <f>SUM(J6:J18)</f>
        <v>17268024</v>
      </c>
      <c r="K19" s="4">
        <f>+J19/E19*100</f>
        <v>74.03926279326836</v>
      </c>
      <c r="L19" s="3">
        <f>SUM(L6:L18)</f>
        <v>58850752</v>
      </c>
      <c r="M19" s="12">
        <f>+L19/G19*100</f>
        <v>74.25241610300213</v>
      </c>
      <c r="N19" s="1"/>
      <c r="O19" s="1"/>
      <c r="P19" s="1"/>
      <c r="Q19" s="1"/>
      <c r="R19" s="1"/>
      <c r="S19" s="1"/>
    </row>
    <row r="23" spans="1:19" ht="15.75">
      <c r="A23" s="26"/>
      <c r="B23" s="34"/>
      <c r="C23" s="14" t="s">
        <v>23</v>
      </c>
      <c r="D23" s="15"/>
      <c r="E23" s="15"/>
      <c r="F23" s="15"/>
      <c r="G23" s="15"/>
      <c r="H23" s="15"/>
      <c r="I23" s="15"/>
      <c r="J23" s="15"/>
      <c r="K23" s="15"/>
      <c r="L23" s="15"/>
      <c r="M23" s="13"/>
      <c r="N23" s="13"/>
      <c r="O23" s="13"/>
      <c r="P23" s="13"/>
      <c r="Q23" s="13"/>
      <c r="R23" s="13"/>
      <c r="S23" s="13"/>
    </row>
    <row r="24" spans="1:20" ht="15">
      <c r="A24" s="26"/>
      <c r="B24" s="16"/>
      <c r="C24" s="29"/>
      <c r="D24" s="111" t="s">
        <v>4</v>
      </c>
      <c r="E24" s="111"/>
      <c r="F24" s="111"/>
      <c r="G24" s="111"/>
      <c r="H24" s="111"/>
      <c r="I24" s="111"/>
      <c r="J24" s="111"/>
      <c r="K24" s="111"/>
      <c r="L24" s="111" t="s">
        <v>5</v>
      </c>
      <c r="M24" s="111"/>
      <c r="N24" s="111"/>
      <c r="O24" s="111"/>
      <c r="P24" s="111"/>
      <c r="Q24" s="111"/>
      <c r="R24" s="111"/>
      <c r="S24" s="111"/>
      <c r="T24" s="111"/>
    </row>
    <row r="25" spans="1:20" ht="24.75">
      <c r="A25" s="5" t="s">
        <v>2</v>
      </c>
      <c r="B25" s="30" t="s">
        <v>3</v>
      </c>
      <c r="C25" s="17" t="s">
        <v>24</v>
      </c>
      <c r="D25" s="17" t="s">
        <v>25</v>
      </c>
      <c r="E25" s="17" t="s">
        <v>7</v>
      </c>
      <c r="F25" s="17" t="s">
        <v>26</v>
      </c>
      <c r="G25" s="17" t="s">
        <v>7</v>
      </c>
      <c r="H25" s="17" t="s">
        <v>27</v>
      </c>
      <c r="I25" s="17" t="s">
        <v>7</v>
      </c>
      <c r="J25" s="17" t="s">
        <v>28</v>
      </c>
      <c r="K25" s="17" t="s">
        <v>7</v>
      </c>
      <c r="L25" s="18" t="s">
        <v>24</v>
      </c>
      <c r="M25" s="17" t="s">
        <v>25</v>
      </c>
      <c r="N25" s="17" t="s">
        <v>7</v>
      </c>
      <c r="O25" s="17" t="s">
        <v>26</v>
      </c>
      <c r="P25" s="17" t="s">
        <v>7</v>
      </c>
      <c r="Q25" s="17" t="s">
        <v>27</v>
      </c>
      <c r="R25" s="17" t="s">
        <v>7</v>
      </c>
      <c r="S25" s="17" t="s">
        <v>28</v>
      </c>
      <c r="T25" s="17" t="s">
        <v>7</v>
      </c>
    </row>
    <row r="26" spans="1:20" ht="15">
      <c r="A26" s="7">
        <v>1</v>
      </c>
      <c r="B26" s="31" t="s">
        <v>11</v>
      </c>
      <c r="C26" s="19">
        <f>+G6</f>
        <v>518385</v>
      </c>
      <c r="D26" s="20">
        <f aca="true" t="shared" si="1" ref="D26:D33">+C26-F26-H26-J26</f>
        <v>296805</v>
      </c>
      <c r="E26" s="21">
        <f aca="true" t="shared" si="2" ref="E26:E39">+D26/C26*100</f>
        <v>57.25570763042912</v>
      </c>
      <c r="F26" s="20">
        <v>140586</v>
      </c>
      <c r="G26" s="21">
        <f aca="true" t="shared" si="3" ref="G26:G39">+F26/C26*100</f>
        <v>27.119997685118204</v>
      </c>
      <c r="H26" s="20">
        <v>44582</v>
      </c>
      <c r="I26" s="21">
        <f aca="true" t="shared" si="4" ref="I26:I39">+H26/C26*100</f>
        <v>8.600171687066563</v>
      </c>
      <c r="J26" s="20">
        <v>36412</v>
      </c>
      <c r="K26" s="21">
        <f aca="true" t="shared" si="5" ref="K26:K39">+J26/C26*100</f>
        <v>7.0241229973861135</v>
      </c>
      <c r="L26" s="22">
        <f>+L6</f>
        <v>334505</v>
      </c>
      <c r="M26" s="20">
        <f>+L26-O26-Q26-S26</f>
        <v>189913</v>
      </c>
      <c r="N26" s="23">
        <f aca="true" t="shared" si="6" ref="N26:N39">+M26/D26*100</f>
        <v>63.98578191068209</v>
      </c>
      <c r="O26" s="19">
        <v>93380</v>
      </c>
      <c r="P26" s="23">
        <f aca="true" t="shared" si="7" ref="P26:P39">+O26/F26*100</f>
        <v>66.42197658372811</v>
      </c>
      <c r="Q26" s="19">
        <v>28086</v>
      </c>
      <c r="R26" s="23">
        <f aca="true" t="shared" si="8" ref="R26:R39">+Q26/H26*100</f>
        <v>62.998519581894044</v>
      </c>
      <c r="S26" s="19">
        <v>23126</v>
      </c>
      <c r="T26" s="23">
        <f aca="true" t="shared" si="9" ref="T26:T39">+S26/J26*100</f>
        <v>63.512029001428104</v>
      </c>
    </row>
    <row r="27" spans="1:20" ht="15">
      <c r="A27" s="7">
        <v>2</v>
      </c>
      <c r="B27" s="31" t="s">
        <v>12</v>
      </c>
      <c r="C27" s="19">
        <f aca="true" t="shared" si="10" ref="C27:C37">+G7</f>
        <v>4358610</v>
      </c>
      <c r="D27" s="20">
        <f t="shared" si="1"/>
        <v>2633648</v>
      </c>
      <c r="E27" s="21">
        <f t="shared" si="2"/>
        <v>60.42403426780556</v>
      </c>
      <c r="F27" s="20">
        <v>1053117</v>
      </c>
      <c r="G27" s="21">
        <f t="shared" si="3"/>
        <v>24.16176258027215</v>
      </c>
      <c r="H27" s="20">
        <v>336577</v>
      </c>
      <c r="I27" s="21">
        <f t="shared" si="4"/>
        <v>7.722117831143414</v>
      </c>
      <c r="J27" s="20">
        <v>335268</v>
      </c>
      <c r="K27" s="21">
        <f t="shared" si="5"/>
        <v>7.692085320778872</v>
      </c>
      <c r="L27" s="22">
        <f aca="true" t="shared" si="11" ref="L27:L38">+L7</f>
        <v>3102865</v>
      </c>
      <c r="M27" s="20">
        <f aca="true" t="shared" si="12" ref="M27:M38">+L27-O27-Q27-S27</f>
        <v>1907003</v>
      </c>
      <c r="N27" s="23">
        <f t="shared" si="6"/>
        <v>72.40918300395496</v>
      </c>
      <c r="O27" s="19">
        <v>731194</v>
      </c>
      <c r="P27" s="23">
        <f t="shared" si="7"/>
        <v>69.43141170449248</v>
      </c>
      <c r="Q27" s="19">
        <v>207097</v>
      </c>
      <c r="R27" s="23">
        <f t="shared" si="8"/>
        <v>61.530348181842484</v>
      </c>
      <c r="S27" s="19">
        <v>257571</v>
      </c>
      <c r="T27" s="23">
        <f t="shared" si="9"/>
        <v>76.8254053473639</v>
      </c>
    </row>
    <row r="28" spans="1:20" ht="17.25" customHeight="1">
      <c r="A28" s="7">
        <v>3</v>
      </c>
      <c r="B28" s="31" t="s">
        <v>29</v>
      </c>
      <c r="C28" s="19">
        <f t="shared" si="10"/>
        <v>4608339</v>
      </c>
      <c r="D28" s="20">
        <f t="shared" si="1"/>
        <v>2603136</v>
      </c>
      <c r="E28" s="21">
        <f t="shared" si="2"/>
        <v>56.48751100993221</v>
      </c>
      <c r="F28" s="20">
        <v>1077944</v>
      </c>
      <c r="G28" s="21">
        <f t="shared" si="3"/>
        <v>23.3911611103263</v>
      </c>
      <c r="H28" s="20">
        <v>671084</v>
      </c>
      <c r="I28" s="21">
        <f t="shared" si="4"/>
        <v>14.562383539926207</v>
      </c>
      <c r="J28" s="20">
        <v>256175</v>
      </c>
      <c r="K28" s="21">
        <f t="shared" si="5"/>
        <v>5.5589443398152785</v>
      </c>
      <c r="L28" s="22">
        <f t="shared" si="11"/>
        <v>3183139</v>
      </c>
      <c r="M28" s="20">
        <f t="shared" si="12"/>
        <v>1829462</v>
      </c>
      <c r="N28" s="23">
        <f t="shared" si="6"/>
        <v>70.27915560308797</v>
      </c>
      <c r="O28" s="19">
        <v>748063</v>
      </c>
      <c r="P28" s="23">
        <f t="shared" si="7"/>
        <v>69.39720430745938</v>
      </c>
      <c r="Q28" s="19">
        <v>429941</v>
      </c>
      <c r="R28" s="23">
        <f t="shared" si="8"/>
        <v>64.06664441411209</v>
      </c>
      <c r="S28" s="19">
        <v>175673</v>
      </c>
      <c r="T28" s="23">
        <f t="shared" si="9"/>
        <v>68.57538791841515</v>
      </c>
    </row>
    <row r="29" spans="1:20" ht="15">
      <c r="A29" s="7">
        <v>4</v>
      </c>
      <c r="B29" s="31" t="s">
        <v>30</v>
      </c>
      <c r="C29" s="19">
        <f t="shared" si="10"/>
        <v>10697557</v>
      </c>
      <c r="D29" s="20">
        <f t="shared" si="1"/>
        <v>5851715</v>
      </c>
      <c r="E29" s="21">
        <f t="shared" si="2"/>
        <v>54.701414537917394</v>
      </c>
      <c r="F29" s="20">
        <v>2272571</v>
      </c>
      <c r="G29" s="21">
        <f t="shared" si="3"/>
        <v>21.243831652404378</v>
      </c>
      <c r="H29" s="20">
        <v>1379192</v>
      </c>
      <c r="I29" s="21">
        <f t="shared" si="4"/>
        <v>12.892588466693844</v>
      </c>
      <c r="J29" s="22">
        <v>1194079</v>
      </c>
      <c r="K29" s="21">
        <f t="shared" si="5"/>
        <v>11.162165342984384</v>
      </c>
      <c r="L29" s="22">
        <f t="shared" si="11"/>
        <v>8020951</v>
      </c>
      <c r="M29" s="20">
        <f t="shared" si="12"/>
        <v>4512855</v>
      </c>
      <c r="N29" s="23">
        <f t="shared" si="6"/>
        <v>77.12021176697772</v>
      </c>
      <c r="O29" s="19">
        <v>1661363</v>
      </c>
      <c r="P29" s="23">
        <f t="shared" si="7"/>
        <v>73.10499869971059</v>
      </c>
      <c r="Q29" s="19">
        <v>996621</v>
      </c>
      <c r="R29" s="23">
        <f t="shared" si="8"/>
        <v>72.2612225128916</v>
      </c>
      <c r="S29" s="19">
        <v>850112</v>
      </c>
      <c r="T29" s="23">
        <f t="shared" si="9"/>
        <v>71.19394947905457</v>
      </c>
    </row>
    <row r="30" spans="1:20" ht="15">
      <c r="A30" s="7">
        <v>5</v>
      </c>
      <c r="B30" s="32" t="s">
        <v>15</v>
      </c>
      <c r="C30" s="19">
        <f t="shared" si="10"/>
        <v>3724103</v>
      </c>
      <c r="D30" s="20">
        <f t="shared" si="1"/>
        <v>1958598</v>
      </c>
      <c r="E30" s="21">
        <f t="shared" si="2"/>
        <v>52.59247663128544</v>
      </c>
      <c r="F30" s="20">
        <v>931111</v>
      </c>
      <c r="G30" s="21">
        <f t="shared" si="3"/>
        <v>25.002289141841672</v>
      </c>
      <c r="H30" s="20">
        <v>595084</v>
      </c>
      <c r="I30" s="21">
        <f t="shared" si="4"/>
        <v>15.979257286922516</v>
      </c>
      <c r="J30" s="20">
        <v>239310</v>
      </c>
      <c r="K30" s="21">
        <f t="shared" si="5"/>
        <v>6.425976939950371</v>
      </c>
      <c r="L30" s="22">
        <f t="shared" si="11"/>
        <v>2699615</v>
      </c>
      <c r="M30" s="20">
        <f t="shared" si="12"/>
        <v>1431185</v>
      </c>
      <c r="N30" s="23">
        <f t="shared" si="6"/>
        <v>73.07191164292009</v>
      </c>
      <c r="O30" s="19">
        <v>666445</v>
      </c>
      <c r="P30" s="23">
        <f t="shared" si="7"/>
        <v>71.57524720468344</v>
      </c>
      <c r="Q30" s="19">
        <v>435502</v>
      </c>
      <c r="R30" s="23">
        <f t="shared" si="8"/>
        <v>73.18328168796337</v>
      </c>
      <c r="S30" s="19">
        <v>166483</v>
      </c>
      <c r="T30" s="23">
        <f t="shared" si="9"/>
        <v>69.56792444945886</v>
      </c>
    </row>
    <row r="31" spans="1:20" ht="15">
      <c r="A31" s="7">
        <v>6</v>
      </c>
      <c r="B31" s="32" t="s">
        <v>31</v>
      </c>
      <c r="C31" s="19">
        <f t="shared" si="10"/>
        <v>5386900</v>
      </c>
      <c r="D31" s="20">
        <f t="shared" si="1"/>
        <v>2711177</v>
      </c>
      <c r="E31" s="21">
        <f t="shared" si="2"/>
        <v>50.32907609200097</v>
      </c>
      <c r="F31" s="20">
        <v>1347584</v>
      </c>
      <c r="G31" s="21">
        <f t="shared" si="3"/>
        <v>25.015946091444057</v>
      </c>
      <c r="H31" s="20">
        <v>872683</v>
      </c>
      <c r="I31" s="21">
        <f t="shared" si="4"/>
        <v>16.20009653047207</v>
      </c>
      <c r="J31" s="20">
        <v>455456</v>
      </c>
      <c r="K31" s="21">
        <f t="shared" si="5"/>
        <v>8.454881286082905</v>
      </c>
      <c r="L31" s="22">
        <f t="shared" si="11"/>
        <v>3959099</v>
      </c>
      <c r="M31" s="20">
        <f t="shared" si="12"/>
        <v>2093443</v>
      </c>
      <c r="N31" s="23">
        <f t="shared" si="6"/>
        <v>77.21528325151769</v>
      </c>
      <c r="O31" s="19">
        <v>957156</v>
      </c>
      <c r="P31" s="23">
        <f t="shared" si="7"/>
        <v>71.02755746580547</v>
      </c>
      <c r="Q31" s="19">
        <v>607828</v>
      </c>
      <c r="R31" s="23">
        <f t="shared" si="8"/>
        <v>69.6504916447324</v>
      </c>
      <c r="S31" s="19">
        <v>300672</v>
      </c>
      <c r="T31" s="23">
        <f t="shared" si="9"/>
        <v>66.01559755497787</v>
      </c>
    </row>
    <row r="32" spans="1:20" ht="15">
      <c r="A32" s="7">
        <v>7</v>
      </c>
      <c r="B32" s="32" t="s">
        <v>32</v>
      </c>
      <c r="C32" s="19">
        <f t="shared" si="10"/>
        <v>4629343</v>
      </c>
      <c r="D32" s="20">
        <f t="shared" si="1"/>
        <v>2496182</v>
      </c>
      <c r="E32" s="21">
        <f aca="true" t="shared" si="13" ref="E32:E38">+D32/C32*100</f>
        <v>53.92086954887551</v>
      </c>
      <c r="F32" s="20">
        <v>1172058</v>
      </c>
      <c r="G32" s="21">
        <f aca="true" t="shared" si="14" ref="G32:G38">+F32/C32*100</f>
        <v>25.318020289272148</v>
      </c>
      <c r="H32" s="20">
        <v>634832</v>
      </c>
      <c r="I32" s="21">
        <f aca="true" t="shared" si="15" ref="I32:I38">+H32/C32*100</f>
        <v>13.713220212889821</v>
      </c>
      <c r="J32" s="20">
        <v>326271</v>
      </c>
      <c r="K32" s="21">
        <f aca="true" t="shared" si="16" ref="K32:K38">+J32/C32*100</f>
        <v>7.04788994896252</v>
      </c>
      <c r="L32" s="22">
        <f t="shared" si="11"/>
        <v>3435830</v>
      </c>
      <c r="M32" s="20">
        <f t="shared" si="12"/>
        <v>1851578</v>
      </c>
      <c r="N32" s="23">
        <f t="shared" si="6"/>
        <v>74.17640220144204</v>
      </c>
      <c r="O32" s="19">
        <v>865980</v>
      </c>
      <c r="P32" s="23">
        <f t="shared" si="7"/>
        <v>73.88542205249227</v>
      </c>
      <c r="Q32" s="19">
        <v>474543</v>
      </c>
      <c r="R32" s="23">
        <f t="shared" si="8"/>
        <v>74.75095773369962</v>
      </c>
      <c r="S32" s="19">
        <v>243729</v>
      </c>
      <c r="T32" s="23">
        <f t="shared" si="9"/>
        <v>74.7013985306693</v>
      </c>
    </row>
    <row r="33" spans="1:20" ht="15">
      <c r="A33" s="7">
        <v>8</v>
      </c>
      <c r="B33" s="33" t="s">
        <v>18</v>
      </c>
      <c r="C33" s="19">
        <f t="shared" si="10"/>
        <v>5285307</v>
      </c>
      <c r="D33" s="20">
        <f t="shared" si="1"/>
        <v>2776040</v>
      </c>
      <c r="E33" s="21">
        <f t="shared" si="13"/>
        <v>52.52372284145462</v>
      </c>
      <c r="F33" s="20">
        <v>1368575</v>
      </c>
      <c r="G33" s="21">
        <f t="shared" si="14"/>
        <v>25.893954693644094</v>
      </c>
      <c r="H33" s="20">
        <v>651374</v>
      </c>
      <c r="I33" s="21">
        <f t="shared" si="15"/>
        <v>12.324241524664508</v>
      </c>
      <c r="J33" s="20">
        <v>489318</v>
      </c>
      <c r="K33" s="21">
        <f t="shared" si="16"/>
        <v>9.258080940236773</v>
      </c>
      <c r="L33" s="22">
        <f t="shared" si="11"/>
        <v>3885584</v>
      </c>
      <c r="M33" s="20">
        <f t="shared" si="12"/>
        <v>2119626</v>
      </c>
      <c r="N33" s="23">
        <f t="shared" si="6"/>
        <v>76.35430325211452</v>
      </c>
      <c r="O33" s="19">
        <v>982065</v>
      </c>
      <c r="P33" s="23">
        <f t="shared" si="7"/>
        <v>71.75821566227646</v>
      </c>
      <c r="Q33" s="19">
        <v>453916</v>
      </c>
      <c r="R33" s="23">
        <f t="shared" si="8"/>
        <v>69.68592544375429</v>
      </c>
      <c r="S33" s="19">
        <v>329977</v>
      </c>
      <c r="T33" s="23">
        <f t="shared" si="9"/>
        <v>67.43610494606779</v>
      </c>
    </row>
    <row r="34" spans="1:20" ht="15">
      <c r="A34" s="7">
        <v>9</v>
      </c>
      <c r="B34" s="33" t="s">
        <v>19</v>
      </c>
      <c r="C34" s="19">
        <f t="shared" si="10"/>
        <v>3778066</v>
      </c>
      <c r="D34" s="20">
        <f>+C34-F34-H34-J34</f>
        <v>1924198</v>
      </c>
      <c r="E34" s="21">
        <f t="shared" si="13"/>
        <v>50.93076722323009</v>
      </c>
      <c r="F34" s="20">
        <v>963757</v>
      </c>
      <c r="G34" s="21">
        <f t="shared" si="14"/>
        <v>25.50926849875042</v>
      </c>
      <c r="H34" s="20">
        <v>584704</v>
      </c>
      <c r="I34" s="21">
        <f t="shared" si="15"/>
        <v>15.476278074549255</v>
      </c>
      <c r="J34" s="20">
        <v>305407</v>
      </c>
      <c r="K34" s="21">
        <f t="shared" si="16"/>
        <v>8.083686203470242</v>
      </c>
      <c r="L34" s="22">
        <f t="shared" si="11"/>
        <v>2797440</v>
      </c>
      <c r="M34" s="20">
        <f t="shared" si="12"/>
        <v>1441575</v>
      </c>
      <c r="N34" s="23">
        <f t="shared" si="6"/>
        <v>74.91822567116274</v>
      </c>
      <c r="O34" s="19">
        <v>702218</v>
      </c>
      <c r="P34" s="23">
        <f t="shared" si="7"/>
        <v>72.86255767792089</v>
      </c>
      <c r="Q34" s="19">
        <v>427972</v>
      </c>
      <c r="R34" s="23">
        <f t="shared" si="8"/>
        <v>73.19464207530648</v>
      </c>
      <c r="S34" s="19">
        <v>225675</v>
      </c>
      <c r="T34" s="23">
        <f t="shared" si="9"/>
        <v>73.89319825675247</v>
      </c>
    </row>
    <row r="35" spans="1:20" ht="15">
      <c r="A35" s="7">
        <v>10</v>
      </c>
      <c r="B35" s="33" t="s">
        <v>20</v>
      </c>
      <c r="C35" s="19">
        <f t="shared" si="10"/>
        <v>6910275</v>
      </c>
      <c r="D35" s="20">
        <f>+C35-F35-H35-J35</f>
        <v>3793441</v>
      </c>
      <c r="E35" s="21">
        <f t="shared" si="13"/>
        <v>54.895659000546296</v>
      </c>
      <c r="F35" s="20">
        <v>1656732</v>
      </c>
      <c r="G35" s="21">
        <f t="shared" si="14"/>
        <v>23.97490693206855</v>
      </c>
      <c r="H35" s="20">
        <v>791456</v>
      </c>
      <c r="I35" s="21">
        <f t="shared" si="15"/>
        <v>11.45332132223392</v>
      </c>
      <c r="J35" s="20">
        <v>668646</v>
      </c>
      <c r="K35" s="21">
        <f t="shared" si="16"/>
        <v>9.676112745151242</v>
      </c>
      <c r="L35" s="22">
        <f t="shared" si="11"/>
        <v>5151199</v>
      </c>
      <c r="M35" s="20">
        <f t="shared" si="12"/>
        <v>2867543</v>
      </c>
      <c r="N35" s="23">
        <f t="shared" si="6"/>
        <v>75.59213389637534</v>
      </c>
      <c r="O35" s="19">
        <v>1240475</v>
      </c>
      <c r="P35" s="23">
        <f t="shared" si="7"/>
        <v>74.87481379003967</v>
      </c>
      <c r="Q35" s="19">
        <v>587743</v>
      </c>
      <c r="R35" s="23">
        <f t="shared" si="8"/>
        <v>74.26098229086645</v>
      </c>
      <c r="S35" s="19">
        <v>455438</v>
      </c>
      <c r="T35" s="23">
        <f t="shared" si="9"/>
        <v>68.11347110429136</v>
      </c>
    </row>
    <row r="36" spans="1:20" ht="15">
      <c r="A36" s="28">
        <v>11</v>
      </c>
      <c r="B36" s="33" t="s">
        <v>21</v>
      </c>
      <c r="C36" s="19">
        <f t="shared" si="10"/>
        <v>11019258</v>
      </c>
      <c r="D36" s="20">
        <f>+C36-F36-H36-J36</f>
        <v>5632862</v>
      </c>
      <c r="E36" s="21">
        <f t="shared" si="13"/>
        <v>51.11834208800629</v>
      </c>
      <c r="F36" s="78">
        <v>2705433</v>
      </c>
      <c r="G36" s="21">
        <f t="shared" si="14"/>
        <v>24.55186184042519</v>
      </c>
      <c r="H36">
        <v>1542311</v>
      </c>
      <c r="I36" s="21">
        <f t="shared" si="15"/>
        <v>13.996505027833997</v>
      </c>
      <c r="J36">
        <v>1138652</v>
      </c>
      <c r="K36" s="21">
        <f t="shared" si="16"/>
        <v>10.333291043734524</v>
      </c>
      <c r="L36" s="22">
        <f t="shared" si="11"/>
        <v>8096020</v>
      </c>
      <c r="M36" s="20">
        <f t="shared" si="12"/>
        <v>4163945</v>
      </c>
      <c r="N36" s="23">
        <f t="shared" si="6"/>
        <v>73.92236841591362</v>
      </c>
      <c r="O36" s="74">
        <v>1955825</v>
      </c>
      <c r="P36" s="23">
        <f t="shared" si="7"/>
        <v>72.29249439923295</v>
      </c>
      <c r="Q36" s="74">
        <v>1048930</v>
      </c>
      <c r="R36" s="23">
        <f t="shared" si="8"/>
        <v>68.01027808269538</v>
      </c>
      <c r="S36" s="74">
        <v>927320</v>
      </c>
      <c r="T36" s="23">
        <f t="shared" si="9"/>
        <v>81.44015906528071</v>
      </c>
    </row>
    <row r="37" spans="1:20" ht="17.25" customHeight="1">
      <c r="A37" s="7">
        <v>12</v>
      </c>
      <c r="B37" s="33" t="s">
        <v>91</v>
      </c>
      <c r="C37" s="19">
        <f t="shared" si="10"/>
        <v>8882240</v>
      </c>
      <c r="D37" s="20">
        <f>+C37-F37-H37-J37</f>
        <v>4448244</v>
      </c>
      <c r="E37" s="21">
        <f t="shared" si="13"/>
        <v>50.08020499333501</v>
      </c>
      <c r="F37" s="20">
        <v>2153956</v>
      </c>
      <c r="G37" s="21">
        <f t="shared" si="14"/>
        <v>24.25014410779263</v>
      </c>
      <c r="H37" s="20">
        <v>1296251</v>
      </c>
      <c r="I37" s="21">
        <f t="shared" si="15"/>
        <v>14.59373986742083</v>
      </c>
      <c r="J37" s="20">
        <v>983789</v>
      </c>
      <c r="K37" s="21">
        <f t="shared" si="16"/>
        <v>11.075911031451525</v>
      </c>
      <c r="L37" s="22">
        <f t="shared" si="11"/>
        <v>6714931</v>
      </c>
      <c r="M37" s="20">
        <f t="shared" si="12"/>
        <v>3424822</v>
      </c>
      <c r="N37" s="23">
        <f t="shared" si="6"/>
        <v>76.992673963029</v>
      </c>
      <c r="O37" s="19">
        <v>1606486</v>
      </c>
      <c r="P37" s="23">
        <f t="shared" si="7"/>
        <v>74.5830462646405</v>
      </c>
      <c r="Q37" s="19">
        <v>935522</v>
      </c>
      <c r="R37" s="23">
        <f t="shared" si="8"/>
        <v>72.17136187358776</v>
      </c>
      <c r="S37" s="19">
        <v>748101</v>
      </c>
      <c r="T37" s="23">
        <f t="shared" si="9"/>
        <v>76.0428303223557</v>
      </c>
    </row>
    <row r="38" spans="1:20" s="76" customFormat="1" ht="17.25" customHeight="1">
      <c r="A38" s="7">
        <v>13</v>
      </c>
      <c r="B38" s="33" t="s">
        <v>90</v>
      </c>
      <c r="C38" s="19">
        <f>+G18</f>
        <v>9459310</v>
      </c>
      <c r="D38" s="20">
        <f>+C38-F38-H38-J38</f>
        <v>4548522</v>
      </c>
      <c r="E38" s="21">
        <f t="shared" si="13"/>
        <v>48.08513517370717</v>
      </c>
      <c r="F38" s="20">
        <v>2439873</v>
      </c>
      <c r="G38" s="21">
        <f t="shared" si="14"/>
        <v>25.79335067779785</v>
      </c>
      <c r="H38" s="20">
        <v>1435415</v>
      </c>
      <c r="I38" s="21">
        <f t="shared" si="15"/>
        <v>15.174626901962194</v>
      </c>
      <c r="J38" s="20">
        <v>1035500</v>
      </c>
      <c r="K38" s="21">
        <f t="shared" si="16"/>
        <v>10.946887246532782</v>
      </c>
      <c r="L38" s="22">
        <f t="shared" si="11"/>
        <v>7469574</v>
      </c>
      <c r="M38" s="20">
        <f t="shared" si="12"/>
        <v>3663971</v>
      </c>
      <c r="N38" s="23">
        <f t="shared" si="6"/>
        <v>80.5530016123919</v>
      </c>
      <c r="O38" s="19">
        <v>1896955</v>
      </c>
      <c r="P38" s="23">
        <f t="shared" si="7"/>
        <v>77.74810410213975</v>
      </c>
      <c r="Q38" s="19">
        <v>1066792</v>
      </c>
      <c r="R38" s="23">
        <f t="shared" si="8"/>
        <v>74.319412852729</v>
      </c>
      <c r="S38" s="19">
        <v>841856</v>
      </c>
      <c r="T38" s="23">
        <f t="shared" si="9"/>
        <v>81.2994688556253</v>
      </c>
    </row>
    <row r="39" spans="1:20" ht="15">
      <c r="A39" s="7"/>
      <c r="B39" s="92" t="s">
        <v>24</v>
      </c>
      <c r="C39" s="20">
        <f>SUM(C26:C38)</f>
        <v>79257693</v>
      </c>
      <c r="D39" s="20">
        <f>SUM(D26:D38)</f>
        <v>41674568</v>
      </c>
      <c r="E39" s="21">
        <f t="shared" si="2"/>
        <v>52.581101496355686</v>
      </c>
      <c r="F39" s="20">
        <f>SUM(F26:F38)</f>
        <v>19283297</v>
      </c>
      <c r="G39" s="21">
        <f t="shared" si="3"/>
        <v>24.32987419908879</v>
      </c>
      <c r="H39" s="20">
        <f>SUM(H26:H38)</f>
        <v>10835545</v>
      </c>
      <c r="I39" s="21">
        <f t="shared" si="4"/>
        <v>13.671284880825386</v>
      </c>
      <c r="J39" s="20">
        <f>SUM(J26:J38)</f>
        <v>7464283</v>
      </c>
      <c r="K39" s="21">
        <f t="shared" si="5"/>
        <v>9.417739423730136</v>
      </c>
      <c r="L39" s="20">
        <f>SUM(L26:L38)</f>
        <v>58850752</v>
      </c>
      <c r="M39" s="20">
        <f>SUM(M26:M38)</f>
        <v>31496921</v>
      </c>
      <c r="N39" s="23">
        <f t="shared" si="6"/>
        <v>75.57827833992185</v>
      </c>
      <c r="O39" s="19">
        <f>SUM(O26:O38)</f>
        <v>14107605</v>
      </c>
      <c r="P39" s="23">
        <f t="shared" si="7"/>
        <v>73.15971433723185</v>
      </c>
      <c r="Q39" s="19">
        <f>SUM(Q26:Q38)</f>
        <v>7700493</v>
      </c>
      <c r="R39" s="23">
        <f t="shared" si="8"/>
        <v>71.0669652518632</v>
      </c>
      <c r="S39" s="20">
        <f>SUM(S26:S38)</f>
        <v>5545733</v>
      </c>
      <c r="T39" s="23">
        <f t="shared" si="9"/>
        <v>74.29692845247159</v>
      </c>
    </row>
    <row r="40" spans="1:20" ht="15">
      <c r="A40" s="7"/>
      <c r="B40" s="16"/>
      <c r="C40" s="24"/>
      <c r="D40" s="24"/>
      <c r="E40" s="25"/>
      <c r="F40" s="24"/>
      <c r="G40" s="25"/>
      <c r="H40" s="24"/>
      <c r="I40" s="26"/>
      <c r="J40" s="26"/>
      <c r="K40" s="25" t="s">
        <v>33</v>
      </c>
      <c r="L40" s="26"/>
      <c r="M40" s="25">
        <f>+M39/$L$19*100</f>
        <v>53.51999750147628</v>
      </c>
      <c r="N40" s="27"/>
      <c r="O40" s="25">
        <f>+O39/$L$19*100</f>
        <v>23.971834718441663</v>
      </c>
      <c r="P40" s="26"/>
      <c r="Q40" s="25">
        <f>+Q39/$L$19*100</f>
        <v>13.084782671935951</v>
      </c>
      <c r="R40" s="24"/>
      <c r="S40" s="25">
        <f>+S39/$L$19*100</f>
        <v>9.423385108146112</v>
      </c>
      <c r="T40" s="27"/>
    </row>
    <row r="41" spans="1:8" ht="15.75">
      <c r="A41" s="106" t="s">
        <v>124</v>
      </c>
      <c r="B41" s="107"/>
      <c r="H41" s="46"/>
    </row>
    <row r="42" spans="6:15" ht="15.75">
      <c r="F42" s="46"/>
      <c r="J42" s="46"/>
      <c r="O42" s="36"/>
    </row>
    <row r="43" spans="4:13" ht="15">
      <c r="D43" s="76"/>
      <c r="H43" s="76"/>
      <c r="J43" s="76"/>
      <c r="M43" s="76"/>
    </row>
    <row r="45" ht="15">
      <c r="C45" s="40" t="s">
        <v>34</v>
      </c>
    </row>
    <row r="46" spans="1:21" ht="15">
      <c r="A46" s="26"/>
      <c r="B46" s="26"/>
      <c r="C46" s="112" t="s">
        <v>4</v>
      </c>
      <c r="D46" s="113"/>
      <c r="E46" s="113"/>
      <c r="F46" s="113"/>
      <c r="G46" s="113"/>
      <c r="H46" s="113"/>
      <c r="I46" s="113"/>
      <c r="J46" s="113"/>
      <c r="K46" s="114"/>
      <c r="L46" s="112" t="s">
        <v>5</v>
      </c>
      <c r="M46" s="113"/>
      <c r="N46" s="113"/>
      <c r="O46" s="113"/>
      <c r="P46" s="113"/>
      <c r="Q46" s="113"/>
      <c r="R46" s="113"/>
      <c r="S46" s="114"/>
      <c r="T46" s="112"/>
      <c r="U46" s="114"/>
    </row>
    <row r="47" spans="1:21" ht="15">
      <c r="A47" s="5" t="s">
        <v>2</v>
      </c>
      <c r="B47" s="26" t="s">
        <v>3</v>
      </c>
      <c r="C47" s="26" t="s">
        <v>35</v>
      </c>
      <c r="D47" s="26" t="s">
        <v>36</v>
      </c>
      <c r="E47" s="26" t="s">
        <v>7</v>
      </c>
      <c r="F47" s="26" t="s">
        <v>37</v>
      </c>
      <c r="G47" s="26" t="s">
        <v>7</v>
      </c>
      <c r="H47" s="26" t="s">
        <v>38</v>
      </c>
      <c r="I47" s="26" t="s">
        <v>7</v>
      </c>
      <c r="J47" s="26" t="s">
        <v>39</v>
      </c>
      <c r="K47" s="26" t="s">
        <v>7</v>
      </c>
      <c r="L47" s="26" t="s">
        <v>36</v>
      </c>
      <c r="M47" s="26" t="s">
        <v>7</v>
      </c>
      <c r="N47" s="26" t="s">
        <v>37</v>
      </c>
      <c r="O47" s="26" t="s">
        <v>7</v>
      </c>
      <c r="P47" s="26" t="s">
        <v>38</v>
      </c>
      <c r="Q47" s="26" t="s">
        <v>7</v>
      </c>
      <c r="R47" s="26" t="s">
        <v>39</v>
      </c>
      <c r="S47" s="26" t="s">
        <v>7</v>
      </c>
      <c r="T47" s="26" t="s">
        <v>24</v>
      </c>
      <c r="U47" s="26" t="s">
        <v>7</v>
      </c>
    </row>
    <row r="48" spans="1:22" ht="15">
      <c r="A48" s="7">
        <v>1</v>
      </c>
      <c r="B48" s="72" t="s">
        <v>40</v>
      </c>
      <c r="C48" s="26">
        <v>518385</v>
      </c>
      <c r="D48" s="26">
        <v>160889</v>
      </c>
      <c r="E48" s="35">
        <v>31.03658477772312</v>
      </c>
      <c r="F48" s="26">
        <v>228819</v>
      </c>
      <c r="G48" s="35">
        <v>44.14074481321798</v>
      </c>
      <c r="H48" s="26">
        <v>112765</v>
      </c>
      <c r="I48" s="35">
        <v>21.753137147101093</v>
      </c>
      <c r="J48" s="26">
        <v>15912</v>
      </c>
      <c r="K48" s="35">
        <v>3.0695332619578113</v>
      </c>
      <c r="L48" s="26">
        <v>100099</v>
      </c>
      <c r="M48" s="35">
        <v>62.21618631478846</v>
      </c>
      <c r="N48" s="26">
        <v>154073</v>
      </c>
      <c r="O48" s="35">
        <v>67.33400635436743</v>
      </c>
      <c r="P48" s="26">
        <v>70235</v>
      </c>
      <c r="Q48" s="35">
        <v>62.28439675431206</v>
      </c>
      <c r="R48" s="26">
        <v>10098</v>
      </c>
      <c r="S48" s="35">
        <v>63.46153846153846</v>
      </c>
      <c r="T48" s="26">
        <v>334505</v>
      </c>
      <c r="U48" s="35">
        <v>64.52829460728995</v>
      </c>
      <c r="V48">
        <f>+T48-L26</f>
        <v>0</v>
      </c>
    </row>
    <row r="49" spans="1:22" ht="15">
      <c r="A49" s="7">
        <v>2</v>
      </c>
      <c r="B49" s="72" t="s">
        <v>41</v>
      </c>
      <c r="C49" s="26">
        <v>4358610</v>
      </c>
      <c r="D49" s="26">
        <v>1259705</v>
      </c>
      <c r="E49" s="35">
        <v>28.90153053381697</v>
      </c>
      <c r="F49" s="26">
        <v>1830869</v>
      </c>
      <c r="G49" s="35">
        <v>42.00580001422472</v>
      </c>
      <c r="H49" s="26">
        <v>1015308</v>
      </c>
      <c r="I49" s="35">
        <v>23.2943071300254</v>
      </c>
      <c r="J49" s="26">
        <v>252728</v>
      </c>
      <c r="K49" s="35">
        <v>5.79836232193291</v>
      </c>
      <c r="L49" s="26">
        <v>935448</v>
      </c>
      <c r="M49" s="35">
        <v>74.25929086571857</v>
      </c>
      <c r="N49" s="26">
        <v>1292525</v>
      </c>
      <c r="O49" s="35">
        <v>70.59625784258732</v>
      </c>
      <c r="P49" s="26">
        <v>713645</v>
      </c>
      <c r="Q49" s="35">
        <v>70.28852328554488</v>
      </c>
      <c r="R49" s="26">
        <v>161247</v>
      </c>
      <c r="S49" s="35">
        <v>63.80258617960811</v>
      </c>
      <c r="T49" s="26">
        <v>3102865</v>
      </c>
      <c r="U49" s="35">
        <v>71.18932411938668</v>
      </c>
      <c r="V49" s="76">
        <f aca="true" t="shared" si="17" ref="V49:V60">+T49-L27</f>
        <v>0</v>
      </c>
    </row>
    <row r="50" spans="1:22" ht="15">
      <c r="A50" s="7">
        <v>3</v>
      </c>
      <c r="B50" s="72" t="s">
        <v>42</v>
      </c>
      <c r="C50" s="26">
        <v>4608339</v>
      </c>
      <c r="D50" s="26">
        <v>1009275</v>
      </c>
      <c r="E50" s="35">
        <v>21.90105806018177</v>
      </c>
      <c r="F50" s="26">
        <v>1645064</v>
      </c>
      <c r="G50" s="35">
        <v>35.697547424353985</v>
      </c>
      <c r="H50" s="26">
        <v>1126702</v>
      </c>
      <c r="I50" s="35">
        <v>24.4491995923043</v>
      </c>
      <c r="J50" s="26">
        <v>827298</v>
      </c>
      <c r="K50" s="35">
        <v>17.95219492315995</v>
      </c>
      <c r="L50" s="26">
        <v>743826</v>
      </c>
      <c r="M50" s="35">
        <v>73.69904139109758</v>
      </c>
      <c r="N50" s="26">
        <v>1120669</v>
      </c>
      <c r="O50" s="35">
        <v>68.12312469302107</v>
      </c>
      <c r="P50" s="26">
        <v>771459</v>
      </c>
      <c r="Q50" s="35">
        <v>68.47054500657673</v>
      </c>
      <c r="R50" s="26">
        <v>547185</v>
      </c>
      <c r="S50" s="35">
        <v>66.14122118027603</v>
      </c>
      <c r="T50" s="26">
        <v>3183139</v>
      </c>
      <c r="U50" s="35">
        <v>69.07345575054265</v>
      </c>
      <c r="V50" s="76">
        <f t="shared" si="17"/>
        <v>0</v>
      </c>
    </row>
    <row r="51" spans="1:22" ht="15">
      <c r="A51" s="7">
        <v>4</v>
      </c>
      <c r="B51" s="72" t="s">
        <v>43</v>
      </c>
      <c r="C51" s="26">
        <v>10697557</v>
      </c>
      <c r="D51" s="26">
        <v>2389378</v>
      </c>
      <c r="E51" s="35">
        <v>22.335735158971342</v>
      </c>
      <c r="F51" s="26">
        <v>3808505</v>
      </c>
      <c r="G51" s="35">
        <v>35.60163315792568</v>
      </c>
      <c r="H51" s="26">
        <v>2666756</v>
      </c>
      <c r="I51" s="35">
        <v>24.928644923322214</v>
      </c>
      <c r="J51" s="26">
        <v>1832918</v>
      </c>
      <c r="K51" s="35">
        <v>17.13398675978076</v>
      </c>
      <c r="L51" s="26">
        <v>1797315</v>
      </c>
      <c r="M51" s="35">
        <v>75.22104078969505</v>
      </c>
      <c r="N51" s="26">
        <v>2841615</v>
      </c>
      <c r="O51" s="35">
        <v>74.61234788978878</v>
      </c>
      <c r="P51" s="26">
        <v>1970217</v>
      </c>
      <c r="Q51" s="35">
        <v>73.88066249780633</v>
      </c>
      <c r="R51" s="26">
        <v>1411804</v>
      </c>
      <c r="S51" s="35">
        <v>77.02494055926124</v>
      </c>
      <c r="T51" s="26">
        <v>8020951</v>
      </c>
      <c r="U51" s="35">
        <v>74.97927797907504</v>
      </c>
      <c r="V51" s="76">
        <f t="shared" si="17"/>
        <v>0</v>
      </c>
    </row>
    <row r="52" spans="1:22" ht="15">
      <c r="A52" s="7">
        <v>5</v>
      </c>
      <c r="B52" s="72" t="s">
        <v>81</v>
      </c>
      <c r="C52" s="26">
        <v>3724103</v>
      </c>
      <c r="D52" s="26">
        <v>830185</v>
      </c>
      <c r="E52" s="35">
        <v>22.29221372233797</v>
      </c>
      <c r="F52" s="26">
        <v>1348467</v>
      </c>
      <c r="G52" s="35">
        <v>36.209175739768746</v>
      </c>
      <c r="H52" s="26">
        <v>982383</v>
      </c>
      <c r="I52" s="35">
        <v>26.379050203498664</v>
      </c>
      <c r="J52" s="26">
        <v>563068</v>
      </c>
      <c r="K52" s="35">
        <v>15.119560334394619</v>
      </c>
      <c r="L52" s="26">
        <v>613763</v>
      </c>
      <c r="M52" s="35">
        <v>73.93087082999573</v>
      </c>
      <c r="N52" s="26">
        <v>974737</v>
      </c>
      <c r="O52" s="35">
        <v>72.28482417441435</v>
      </c>
      <c r="P52" s="26">
        <v>707452</v>
      </c>
      <c r="Q52" s="35">
        <v>72.01386831816104</v>
      </c>
      <c r="R52" s="26">
        <v>403663</v>
      </c>
      <c r="S52" s="35">
        <v>71.68992022277949</v>
      </c>
      <c r="T52" s="26">
        <v>2699615</v>
      </c>
      <c r="U52" s="35">
        <v>72.49034196959644</v>
      </c>
      <c r="V52" s="76">
        <f t="shared" si="17"/>
        <v>0</v>
      </c>
    </row>
    <row r="53" spans="1:22" ht="15">
      <c r="A53" s="7">
        <v>6</v>
      </c>
      <c r="B53" s="72" t="s">
        <v>82</v>
      </c>
      <c r="C53" s="26">
        <v>5386900</v>
      </c>
      <c r="D53" s="26">
        <v>1112593</v>
      </c>
      <c r="E53" s="35">
        <v>20.653678367892482</v>
      </c>
      <c r="F53" s="26">
        <v>1915740</v>
      </c>
      <c r="G53" s="35">
        <v>35.562939724145615</v>
      </c>
      <c r="H53" s="26">
        <v>1420180</v>
      </c>
      <c r="I53" s="35">
        <v>26.3635857357664</v>
      </c>
      <c r="J53" s="26">
        <v>938387</v>
      </c>
      <c r="K53" s="35">
        <v>17.41979617219551</v>
      </c>
      <c r="L53" s="26">
        <v>842001</v>
      </c>
      <c r="M53" s="35">
        <v>75.67915670869762</v>
      </c>
      <c r="N53" s="26">
        <v>1434949</v>
      </c>
      <c r="O53" s="35">
        <v>74.90311837723281</v>
      </c>
      <c r="P53" s="26">
        <v>1055633</v>
      </c>
      <c r="Q53" s="35">
        <v>74.33092988212762</v>
      </c>
      <c r="R53" s="26">
        <v>626516</v>
      </c>
      <c r="S53" s="35">
        <v>66.76520454780383</v>
      </c>
      <c r="T53" s="26">
        <v>3959099</v>
      </c>
      <c r="U53" s="35">
        <v>73.49494143199242</v>
      </c>
      <c r="V53" s="76">
        <f t="shared" si="17"/>
        <v>0</v>
      </c>
    </row>
    <row r="54" spans="1:22" ht="15">
      <c r="A54" s="7">
        <v>7</v>
      </c>
      <c r="B54" s="72" t="s">
        <v>83</v>
      </c>
      <c r="C54" s="26">
        <v>4629343</v>
      </c>
      <c r="D54" s="26">
        <v>947530</v>
      </c>
      <c r="E54" s="35">
        <v>20.467915209566453</v>
      </c>
      <c r="F54" s="26">
        <v>1671097</v>
      </c>
      <c r="G54" s="35">
        <v>36.09793009504804</v>
      </c>
      <c r="H54" s="26">
        <v>1211619</v>
      </c>
      <c r="I54" s="35">
        <v>26.17259079744145</v>
      </c>
      <c r="J54" s="26">
        <v>797493</v>
      </c>
      <c r="K54" s="35">
        <v>17.22691535278332</v>
      </c>
      <c r="L54" s="26">
        <v>719091</v>
      </c>
      <c r="M54" s="35">
        <v>75.89110635019472</v>
      </c>
      <c r="N54" s="26">
        <v>1239298</v>
      </c>
      <c r="O54" s="35">
        <v>74.1607459052347</v>
      </c>
      <c r="P54" s="26">
        <v>886992</v>
      </c>
      <c r="Q54" s="35">
        <v>73.20717156135716</v>
      </c>
      <c r="R54" s="26">
        <v>590449</v>
      </c>
      <c r="S54" s="35">
        <v>74.03814202757893</v>
      </c>
      <c r="T54" s="26">
        <v>3435830</v>
      </c>
      <c r="U54" s="35">
        <v>74.21852301719703</v>
      </c>
      <c r="V54" s="76">
        <f t="shared" si="17"/>
        <v>0</v>
      </c>
    </row>
    <row r="55" spans="1:22" ht="15">
      <c r="A55" s="7">
        <v>8</v>
      </c>
      <c r="B55" s="72" t="s">
        <v>44</v>
      </c>
      <c r="C55" s="26">
        <v>5285307</v>
      </c>
      <c r="D55" s="26">
        <v>1062876</v>
      </c>
      <c r="E55" s="35">
        <v>20.110014423003243</v>
      </c>
      <c r="F55" s="26">
        <v>1920115</v>
      </c>
      <c r="G55" s="35">
        <v>36.329299319793535</v>
      </c>
      <c r="H55" s="26">
        <v>1355931</v>
      </c>
      <c r="I55" s="35">
        <v>25.654725449250158</v>
      </c>
      <c r="J55" s="26">
        <v>946385</v>
      </c>
      <c r="K55" s="35">
        <v>17.90596080795307</v>
      </c>
      <c r="L55" s="26">
        <v>795822</v>
      </c>
      <c r="M55" s="35">
        <v>74.87439738972374</v>
      </c>
      <c r="N55" s="26">
        <v>1415787</v>
      </c>
      <c r="O55" s="35">
        <v>73.73448986128435</v>
      </c>
      <c r="P55" s="26">
        <v>983150</v>
      </c>
      <c r="Q55" s="35">
        <v>72.50737685029695</v>
      </c>
      <c r="R55" s="26">
        <v>690825</v>
      </c>
      <c r="S55" s="35">
        <v>72.99619076802782</v>
      </c>
      <c r="T55" s="26">
        <v>3885584</v>
      </c>
      <c r="U55" s="35">
        <v>73.51671340945758</v>
      </c>
      <c r="V55" s="76">
        <f t="shared" si="17"/>
        <v>0</v>
      </c>
    </row>
    <row r="56" spans="1:22" ht="15">
      <c r="A56" s="7">
        <v>9</v>
      </c>
      <c r="B56" s="72" t="s">
        <v>45</v>
      </c>
      <c r="C56" s="26">
        <v>3778066</v>
      </c>
      <c r="D56" s="26">
        <v>687724</v>
      </c>
      <c r="E56" s="35">
        <v>18.20307003636252</v>
      </c>
      <c r="F56" s="26">
        <v>1341520</v>
      </c>
      <c r="G56" s="35">
        <v>35.508114469149035</v>
      </c>
      <c r="H56" s="26">
        <v>1036116</v>
      </c>
      <c r="I56" s="35">
        <v>27.424507671385307</v>
      </c>
      <c r="J56" s="26">
        <v>714310</v>
      </c>
      <c r="K56" s="35">
        <v>18.9067634075212</v>
      </c>
      <c r="L56" s="26">
        <v>522550</v>
      </c>
      <c r="M56" s="35">
        <v>75.98251624198079</v>
      </c>
      <c r="N56" s="26">
        <v>992005</v>
      </c>
      <c r="O56" s="35">
        <v>73.94634444510703</v>
      </c>
      <c r="P56" s="26">
        <v>761689</v>
      </c>
      <c r="Q56" s="35">
        <v>73.51387296403105</v>
      </c>
      <c r="R56" s="26">
        <v>521196</v>
      </c>
      <c r="S56" s="35">
        <v>72.96495919138749</v>
      </c>
      <c r="T56" s="26">
        <v>2797440</v>
      </c>
      <c r="U56" s="35">
        <v>74.0442332135013</v>
      </c>
      <c r="V56" s="76">
        <f t="shared" si="17"/>
        <v>0</v>
      </c>
    </row>
    <row r="57" spans="1:22" ht="15">
      <c r="A57" s="7">
        <v>10</v>
      </c>
      <c r="B57" s="72" t="s">
        <v>46</v>
      </c>
      <c r="C57" s="26">
        <v>6910275</v>
      </c>
      <c r="D57" s="38">
        <v>1304312</v>
      </c>
      <c r="E57" s="35">
        <f>D57/C57*100</f>
        <v>18.874965178665104</v>
      </c>
      <c r="F57" s="26">
        <v>2552241</v>
      </c>
      <c r="G57" s="35">
        <f>F57/C57*100</f>
        <v>36.93400045584293</v>
      </c>
      <c r="H57" s="26">
        <v>1778097</v>
      </c>
      <c r="I57" s="35">
        <f>H57/C57*100</f>
        <v>25.731204619208352</v>
      </c>
      <c r="J57" s="26">
        <v>1275625</v>
      </c>
      <c r="K57" s="35">
        <f>J57/C57*100</f>
        <v>18.459829746283614</v>
      </c>
      <c r="L57" s="26">
        <v>1001039</v>
      </c>
      <c r="M57" s="35">
        <f>L57/D57*100</f>
        <v>76.74843135691461</v>
      </c>
      <c r="N57" s="26">
        <v>1903526</v>
      </c>
      <c r="O57" s="35">
        <f>N57/F57*100</f>
        <v>74.58253354600917</v>
      </c>
      <c r="P57" s="26">
        <v>1303631</v>
      </c>
      <c r="Q57" s="35">
        <f>P57/H57*100</f>
        <v>73.31607893157684</v>
      </c>
      <c r="R57" s="26">
        <v>943003</v>
      </c>
      <c r="S57" s="35">
        <f>R57/J57*100</f>
        <v>73.92478196962273</v>
      </c>
      <c r="T57" s="26">
        <f>L57+N57+P57+R57</f>
        <v>5151199</v>
      </c>
      <c r="U57" s="35">
        <f>T57/C57*100</f>
        <v>74.54405215421961</v>
      </c>
      <c r="V57" s="76">
        <f t="shared" si="17"/>
        <v>0</v>
      </c>
    </row>
    <row r="58" spans="1:22" ht="15">
      <c r="A58" s="28">
        <v>11</v>
      </c>
      <c r="B58" s="72" t="s">
        <v>47</v>
      </c>
      <c r="C58" s="26">
        <f>+G16</f>
        <v>11019258</v>
      </c>
      <c r="D58" s="38">
        <v>2102849</v>
      </c>
      <c r="E58" s="35">
        <f>D58/C58*100</f>
        <v>19.08339926336238</v>
      </c>
      <c r="F58" s="26">
        <v>3916923</v>
      </c>
      <c r="G58" s="35">
        <f>F58/C58*100</f>
        <v>35.54615927860115</v>
      </c>
      <c r="H58" s="26">
        <v>2910000</v>
      </c>
      <c r="I58" s="35">
        <f>H58/C58*100</f>
        <v>26.408311703020292</v>
      </c>
      <c r="J58" s="26">
        <v>2089486</v>
      </c>
      <c r="K58" s="35">
        <f>J58/C58*100</f>
        <v>18.96212975501617</v>
      </c>
      <c r="L58" s="26">
        <v>1549649</v>
      </c>
      <c r="M58" s="35">
        <f>L58/D58*100</f>
        <v>73.6928329138231</v>
      </c>
      <c r="N58" s="26">
        <v>2891994</v>
      </c>
      <c r="O58" s="35">
        <f>N58/F58*100</f>
        <v>73.83331252618446</v>
      </c>
      <c r="P58" s="26">
        <v>2137141</v>
      </c>
      <c r="Q58" s="35">
        <f>P58/H58*100</f>
        <v>73.44127147766322</v>
      </c>
      <c r="R58" s="26">
        <f>1517195+41</f>
        <v>1517236</v>
      </c>
      <c r="S58" s="35">
        <f>R58/J58*100</f>
        <v>72.61288182835396</v>
      </c>
      <c r="T58" s="26">
        <f>L58+N58+P58+R58</f>
        <v>8096020</v>
      </c>
      <c r="U58" s="35">
        <f>T58/C58*100</f>
        <v>73.47155316628398</v>
      </c>
      <c r="V58" s="76">
        <f t="shared" si="17"/>
        <v>0</v>
      </c>
    </row>
    <row r="59" spans="1:22" ht="15">
      <c r="A59" s="7">
        <v>12</v>
      </c>
      <c r="B59" s="73" t="s">
        <v>91</v>
      </c>
      <c r="C59" s="26">
        <f>+G17</f>
        <v>8882240</v>
      </c>
      <c r="D59" s="38">
        <v>1599711</v>
      </c>
      <c r="E59" s="35">
        <f>D59/C59*100</f>
        <v>18.010220394855352</v>
      </c>
      <c r="F59" s="26">
        <v>3123320</v>
      </c>
      <c r="G59" s="35">
        <f>F59/C59*100</f>
        <v>35.16365241200418</v>
      </c>
      <c r="H59" s="26">
        <v>2383640</v>
      </c>
      <c r="I59" s="35">
        <f>H59/C59*100</f>
        <v>26.836023345462408</v>
      </c>
      <c r="J59" s="26">
        <v>1775569</v>
      </c>
      <c r="K59" s="35">
        <f>J59/C59*100</f>
        <v>19.99010384767806</v>
      </c>
      <c r="L59" s="26">
        <v>1221313</v>
      </c>
      <c r="M59" s="35">
        <f>L59/D59*100</f>
        <v>76.34585246960232</v>
      </c>
      <c r="N59" s="26">
        <v>2367785</v>
      </c>
      <c r="O59" s="35">
        <f>N59/F59*100</f>
        <v>75.80987538900914</v>
      </c>
      <c r="P59" s="26">
        <v>1802705</v>
      </c>
      <c r="Q59" s="35">
        <f>P59/H59*100</f>
        <v>75.62824084173785</v>
      </c>
      <c r="R59" s="26">
        <v>1323128</v>
      </c>
      <c r="S59" s="35">
        <f>R59/J59*100</f>
        <v>74.51853462185925</v>
      </c>
      <c r="T59" s="26">
        <f>+L17</f>
        <v>6714931</v>
      </c>
      <c r="U59" s="35">
        <f>T59/C59*100</f>
        <v>75.59952219260006</v>
      </c>
      <c r="V59" s="76">
        <f t="shared" si="17"/>
        <v>0</v>
      </c>
    </row>
    <row r="60" spans="1:22" s="76" customFormat="1" ht="15">
      <c r="A60" s="7">
        <v>13</v>
      </c>
      <c r="B60" s="73" t="s">
        <v>90</v>
      </c>
      <c r="C60" s="77">
        <f>+G18</f>
        <v>9459310</v>
      </c>
      <c r="D60" s="76">
        <v>1715713</v>
      </c>
      <c r="E60" s="35">
        <f>D60/C60*100</f>
        <v>18.137824006190726</v>
      </c>
      <c r="F60" s="76">
        <v>3204785</v>
      </c>
      <c r="G60" s="35">
        <f>F60/C60*100</f>
        <v>33.87969101340373</v>
      </c>
      <c r="H60" s="76">
        <v>2472246</v>
      </c>
      <c r="I60" s="35">
        <f>H60/C60*100</f>
        <v>26.135584942242083</v>
      </c>
      <c r="J60" s="76">
        <v>2066566</v>
      </c>
      <c r="K60" s="35">
        <f>J60/C60*100</f>
        <v>21.84690003816346</v>
      </c>
      <c r="L60" s="76">
        <v>1364515</v>
      </c>
      <c r="M60" s="35">
        <f>L60/D60*100</f>
        <v>79.53049257072715</v>
      </c>
      <c r="N60" s="76">
        <v>2540967</v>
      </c>
      <c r="O60" s="35">
        <f>N60/F60*100</f>
        <v>79.2866604155973</v>
      </c>
      <c r="P60" s="76">
        <v>1957506</v>
      </c>
      <c r="Q60" s="35">
        <f>P60/H60*100</f>
        <v>79.17925643321902</v>
      </c>
      <c r="R60" s="76">
        <v>1606586</v>
      </c>
      <c r="S60" s="35">
        <f>R60/J60*100</f>
        <v>77.7418190369918</v>
      </c>
      <c r="T60" s="77">
        <f>+L18</f>
        <v>7469574</v>
      </c>
      <c r="U60" s="35">
        <f>T60/C60*100</f>
        <v>78.9653156519873</v>
      </c>
      <c r="V60" s="76">
        <f t="shared" si="17"/>
        <v>0</v>
      </c>
    </row>
    <row r="61" spans="1:21" ht="15">
      <c r="A61" s="7"/>
      <c r="B61" s="88" t="s">
        <v>24</v>
      </c>
      <c r="C61" s="26">
        <f>SUM(C48:C60)</f>
        <v>79257693</v>
      </c>
      <c r="D61" s="77">
        <f>SUM(D48:D60)</f>
        <v>16182740</v>
      </c>
      <c r="E61" s="35">
        <f>D61/C61*100</f>
        <v>20.417879183034003</v>
      </c>
      <c r="F61" s="77">
        <f>SUM(F48:F60)</f>
        <v>28507465</v>
      </c>
      <c r="G61" s="35">
        <f>F61/C61*100</f>
        <v>35.96807315600266</v>
      </c>
      <c r="H61" s="77">
        <f>SUM(H48:H60)</f>
        <v>20471743</v>
      </c>
      <c r="I61" s="35">
        <f>H61/C61*100</f>
        <v>25.82934504540777</v>
      </c>
      <c r="J61" s="77">
        <f>SUM(J48:J60)</f>
        <v>14095745</v>
      </c>
      <c r="K61" s="35">
        <f>J61/C61*100</f>
        <v>17.784702615555563</v>
      </c>
      <c r="L61" s="77">
        <f>SUM(L48:L60)</f>
        <v>12206431</v>
      </c>
      <c r="M61" s="35">
        <f>L61/D61*100</f>
        <v>75.42870366822923</v>
      </c>
      <c r="N61" s="77">
        <f>SUM(N48:N60)</f>
        <v>21169930</v>
      </c>
      <c r="O61" s="35">
        <f>N61/F61*100</f>
        <v>74.26100496834776</v>
      </c>
      <c r="P61" s="77">
        <f>SUM(P48:P60)</f>
        <v>15121455</v>
      </c>
      <c r="Q61" s="35">
        <f>P61/H61*100</f>
        <v>73.86500993100587</v>
      </c>
      <c r="R61" s="77">
        <f>SUM(R48:R60)</f>
        <v>10352936</v>
      </c>
      <c r="S61" s="37">
        <f>R61/J61*100</f>
        <v>73.44724241251527</v>
      </c>
      <c r="T61" s="77">
        <f>SUM(T48:T60)</f>
        <v>58850752</v>
      </c>
      <c r="U61" s="35">
        <f>T61/C61*100</f>
        <v>74.25241610300213</v>
      </c>
    </row>
    <row r="62" ht="15">
      <c r="A62" s="28"/>
    </row>
    <row r="63" spans="1:11" ht="15">
      <c r="A63" s="106" t="s">
        <v>124</v>
      </c>
      <c r="B63" s="107"/>
      <c r="D63">
        <v>1715713</v>
      </c>
      <c r="E63" s="76">
        <v>1364515</v>
      </c>
      <c r="F63">
        <v>3204785</v>
      </c>
      <c r="G63">
        <v>2540967</v>
      </c>
      <c r="H63">
        <v>2472246</v>
      </c>
      <c r="I63" s="149">
        <v>1957506</v>
      </c>
      <c r="J63">
        <v>2066566</v>
      </c>
      <c r="K63" s="149">
        <v>1606586</v>
      </c>
    </row>
    <row r="64" spans="4:18" ht="15">
      <c r="D64">
        <f>+D63-D60</f>
        <v>0</v>
      </c>
      <c r="E64">
        <f>+E63-L60</f>
        <v>0</v>
      </c>
      <c r="F64" s="76">
        <f>+F63-F60</f>
        <v>0</v>
      </c>
      <c r="G64" s="76">
        <f>+G63-N60</f>
        <v>0</v>
      </c>
      <c r="H64" s="76">
        <f>+H63-H60</f>
        <v>0</v>
      </c>
      <c r="I64">
        <f>+I63-P60</f>
        <v>0</v>
      </c>
      <c r="J64" s="76">
        <f>+J63-J60</f>
        <v>0</v>
      </c>
      <c r="K64">
        <f>+K63-R60</f>
        <v>0</v>
      </c>
      <c r="L64" s="76"/>
      <c r="N64" s="76"/>
      <c r="P64" s="76"/>
      <c r="R64" s="76"/>
    </row>
    <row r="65" s="76" customFormat="1" ht="15"/>
    <row r="66" s="76" customFormat="1" ht="15"/>
    <row r="67" spans="4:11" s="76" customFormat="1" ht="15">
      <c r="D67"/>
      <c r="E67"/>
      <c r="F67"/>
      <c r="G67"/>
      <c r="H67"/>
      <c r="I67"/>
      <c r="J67"/>
      <c r="K67"/>
    </row>
    <row r="69" spans="2:5" ht="15">
      <c r="B69" t="s">
        <v>4</v>
      </c>
      <c r="C69" t="s">
        <v>86</v>
      </c>
      <c r="D69" s="76" t="s">
        <v>99</v>
      </c>
      <c r="E69" s="76" t="s">
        <v>100</v>
      </c>
    </row>
    <row r="70" spans="1:5" ht="15">
      <c r="A70" t="s">
        <v>85</v>
      </c>
      <c r="B70">
        <f>+E19</f>
        <v>23322793</v>
      </c>
      <c r="C70">
        <f>+J19</f>
        <v>17268024</v>
      </c>
      <c r="D70" s="89">
        <f>+B70/B72*100</f>
        <v>29.42653528913591</v>
      </c>
      <c r="E70" s="89">
        <f>+C70/B70*100</f>
        <v>74.03926279326836</v>
      </c>
    </row>
    <row r="71" spans="1:5" ht="15">
      <c r="A71" t="s">
        <v>6</v>
      </c>
      <c r="B71">
        <f>+C19</f>
        <v>55934900</v>
      </c>
      <c r="C71">
        <f>+H19</f>
        <v>41582728</v>
      </c>
      <c r="D71" s="89">
        <f>+B71/B72*100</f>
        <v>70.5734647108641</v>
      </c>
      <c r="E71" s="89">
        <f>+C71/B71*100</f>
        <v>74.34129318189538</v>
      </c>
    </row>
    <row r="72" spans="1:3" ht="15">
      <c r="A72" t="s">
        <v>24</v>
      </c>
      <c r="B72">
        <f>+B71+B70</f>
        <v>79257693</v>
      </c>
      <c r="C72">
        <f>+C71+C70</f>
        <v>58850752</v>
      </c>
    </row>
  </sheetData>
  <sheetProtection/>
  <mergeCells count="9">
    <mergeCell ref="A63:B63"/>
    <mergeCell ref="C4:G4"/>
    <mergeCell ref="H4:L4"/>
    <mergeCell ref="D24:K24"/>
    <mergeCell ref="A41:B41"/>
    <mergeCell ref="L24:T24"/>
    <mergeCell ref="C46:K46"/>
    <mergeCell ref="L46:S46"/>
    <mergeCell ref="T46:U46"/>
  </mergeCells>
  <printOptions/>
  <pageMargins left="0.2" right="0.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O20" sqref="O20"/>
    </sheetView>
  </sheetViews>
  <sheetFormatPr defaultColWidth="9.140625" defaultRowHeight="15"/>
  <cols>
    <col min="1" max="1" width="5.8515625" style="0" customWidth="1"/>
    <col min="2" max="2" width="22.28125" style="0" bestFit="1" customWidth="1"/>
    <col min="3" max="3" width="8.8515625" style="76" customWidth="1"/>
    <col min="4" max="4" width="9.140625" style="76" customWidth="1"/>
    <col min="6" max="6" width="9.140625" style="76" customWidth="1"/>
    <col min="7" max="7" width="10.28125" style="0" bestFit="1" customWidth="1"/>
  </cols>
  <sheetData>
    <row r="1" ht="17.25">
      <c r="A1" s="39" t="s">
        <v>48</v>
      </c>
    </row>
    <row r="2" spans="1:10" ht="17.25">
      <c r="A2" s="99" t="s">
        <v>95</v>
      </c>
      <c r="B2" s="99"/>
      <c r="C2" s="104"/>
      <c r="D2" s="104"/>
      <c r="E2" s="104"/>
      <c r="F2" s="104"/>
      <c r="G2" s="104"/>
      <c r="H2" s="40"/>
      <c r="I2" s="40"/>
      <c r="J2" s="40"/>
    </row>
    <row r="3" spans="1:13" ht="17.25">
      <c r="A3" s="41"/>
      <c r="B3" s="41"/>
      <c r="C3" s="115" t="s">
        <v>49</v>
      </c>
      <c r="D3" s="115"/>
      <c r="E3" s="115"/>
      <c r="F3" s="115"/>
      <c r="G3" s="115"/>
      <c r="H3" s="115" t="s">
        <v>50</v>
      </c>
      <c r="I3" s="115"/>
      <c r="J3" s="115"/>
      <c r="K3" s="115"/>
      <c r="L3" s="115"/>
      <c r="M3" s="115"/>
    </row>
    <row r="4" spans="1:13" ht="17.25">
      <c r="A4" s="41"/>
      <c r="B4" s="41"/>
      <c r="C4" s="116" t="s">
        <v>22</v>
      </c>
      <c r="D4" s="117"/>
      <c r="E4" s="117"/>
      <c r="F4" s="117"/>
      <c r="G4" s="118"/>
      <c r="H4" s="116" t="s">
        <v>22</v>
      </c>
      <c r="I4" s="117"/>
      <c r="J4" s="117"/>
      <c r="K4" s="117"/>
      <c r="L4" s="117"/>
      <c r="M4" s="117"/>
    </row>
    <row r="5" spans="1:13" ht="15">
      <c r="A5" s="97" t="s">
        <v>57</v>
      </c>
      <c r="B5" s="102" t="s">
        <v>96</v>
      </c>
      <c r="C5" s="102" t="s">
        <v>59</v>
      </c>
      <c r="D5" s="97" t="s">
        <v>7</v>
      </c>
      <c r="E5" s="102" t="s">
        <v>58</v>
      </c>
      <c r="F5" s="97" t="s">
        <v>7</v>
      </c>
      <c r="G5" s="102" t="s">
        <v>22</v>
      </c>
      <c r="H5" s="102" t="s">
        <v>59</v>
      </c>
      <c r="I5" s="97" t="s">
        <v>7</v>
      </c>
      <c r="J5" s="102" t="s">
        <v>58</v>
      </c>
      <c r="K5" s="97" t="s">
        <v>7</v>
      </c>
      <c r="L5" s="102" t="s">
        <v>22</v>
      </c>
      <c r="M5" s="97" t="s">
        <v>7</v>
      </c>
    </row>
    <row r="6" spans="1:13" s="76" customFormat="1" ht="15">
      <c r="A6" s="93" t="s">
        <v>103</v>
      </c>
      <c r="B6" s="94" t="s">
        <v>101</v>
      </c>
      <c r="C6" s="95">
        <v>55721</v>
      </c>
      <c r="D6" s="101">
        <f>+C6/G6*100</f>
        <v>85.10921032533984</v>
      </c>
      <c r="E6" s="95">
        <v>9749</v>
      </c>
      <c r="F6" s="101">
        <f>+E6/G6*100</f>
        <v>14.890789674660148</v>
      </c>
      <c r="G6" s="95">
        <f>+C6+E6</f>
        <v>65470</v>
      </c>
      <c r="H6" s="64">
        <v>49061</v>
      </c>
      <c r="I6" s="35">
        <f>+H6/C6*100</f>
        <v>88.04759426428097</v>
      </c>
      <c r="J6" s="64">
        <v>8987</v>
      </c>
      <c r="K6" s="35">
        <f aca="true" t="shared" si="0" ref="K6:K30">+J6/E6*100</f>
        <v>92.18381372448457</v>
      </c>
      <c r="L6" s="64">
        <f>+H6+J6</f>
        <v>58048</v>
      </c>
      <c r="M6" s="35">
        <f>+L6/G6*100</f>
        <v>88.66351000458225</v>
      </c>
    </row>
    <row r="7" spans="1:13" ht="15">
      <c r="A7" s="93" t="s">
        <v>104</v>
      </c>
      <c r="B7" s="63" t="s">
        <v>67</v>
      </c>
      <c r="C7" s="64">
        <v>7935</v>
      </c>
      <c r="D7" s="101">
        <f aca="true" t="shared" si="1" ref="D7:D30">+C7/G7*100</f>
        <v>64.84432458936014</v>
      </c>
      <c r="E7" s="64">
        <v>4302</v>
      </c>
      <c r="F7" s="101">
        <f aca="true" t="shared" si="2" ref="F7:F28">+E7/G7*100</f>
        <v>35.155675410639866</v>
      </c>
      <c r="G7" s="95">
        <f aca="true" t="shared" si="3" ref="G7:G28">+C7+E7</f>
        <v>12237</v>
      </c>
      <c r="H7" s="64">
        <v>6878</v>
      </c>
      <c r="I7" s="35">
        <f aca="true" t="shared" si="4" ref="I7:I30">+H7/C7*100</f>
        <v>86.67926906112162</v>
      </c>
      <c r="J7" s="64">
        <v>3777</v>
      </c>
      <c r="K7" s="35">
        <f t="shared" si="0"/>
        <v>87.79637377963738</v>
      </c>
      <c r="L7" s="64">
        <f aca="true" t="shared" si="5" ref="L7:L28">+H7+J7</f>
        <v>10655</v>
      </c>
      <c r="M7" s="35">
        <f aca="true" t="shared" si="6" ref="M7:M30">+L7/G7*100</f>
        <v>87.07199476995996</v>
      </c>
    </row>
    <row r="8" spans="1:13" s="76" customFormat="1" ht="15">
      <c r="A8" s="93" t="s">
        <v>105</v>
      </c>
      <c r="B8" s="63" t="s">
        <v>126</v>
      </c>
      <c r="C8" s="64">
        <v>34961</v>
      </c>
      <c r="D8" s="101">
        <f t="shared" si="1"/>
        <v>66.40139788418074</v>
      </c>
      <c r="E8" s="64">
        <v>17690</v>
      </c>
      <c r="F8" s="101">
        <f t="shared" si="2"/>
        <v>33.59860211581926</v>
      </c>
      <c r="G8" s="95">
        <f t="shared" si="3"/>
        <v>52651</v>
      </c>
      <c r="H8" s="64">
        <v>25881</v>
      </c>
      <c r="I8" s="35">
        <f t="shared" si="4"/>
        <v>74.02820285460943</v>
      </c>
      <c r="J8" s="64">
        <v>12147</v>
      </c>
      <c r="K8" s="35">
        <f t="shared" si="0"/>
        <v>68.66591294516677</v>
      </c>
      <c r="L8" s="64">
        <f t="shared" si="5"/>
        <v>38028</v>
      </c>
      <c r="M8" s="35">
        <f t="shared" si="6"/>
        <v>72.22654840363906</v>
      </c>
    </row>
    <row r="9" spans="1:13" ht="15">
      <c r="A9" s="93" t="s">
        <v>106</v>
      </c>
      <c r="B9" s="80" t="s">
        <v>77</v>
      </c>
      <c r="C9" s="80">
        <v>1055697</v>
      </c>
      <c r="D9" s="101">
        <f t="shared" si="1"/>
        <v>86.55063148444961</v>
      </c>
      <c r="E9" s="80">
        <v>164048</v>
      </c>
      <c r="F9" s="101">
        <f t="shared" si="2"/>
        <v>13.44936851555038</v>
      </c>
      <c r="G9" s="95">
        <f t="shared" si="3"/>
        <v>1219745</v>
      </c>
      <c r="H9" s="80">
        <v>919435</v>
      </c>
      <c r="I9" s="35">
        <f t="shared" si="4"/>
        <v>87.0926979995207</v>
      </c>
      <c r="J9" s="80">
        <v>142135</v>
      </c>
      <c r="K9" s="35">
        <f t="shared" si="0"/>
        <v>86.64232419779577</v>
      </c>
      <c r="L9" s="64">
        <f t="shared" si="5"/>
        <v>1061570</v>
      </c>
      <c r="M9" s="35">
        <f t="shared" si="6"/>
        <v>87.03212556722922</v>
      </c>
    </row>
    <row r="10" spans="1:13" ht="15">
      <c r="A10" s="93" t="s">
        <v>107</v>
      </c>
      <c r="B10" s="63" t="s">
        <v>92</v>
      </c>
      <c r="C10" s="64">
        <v>88940</v>
      </c>
      <c r="D10" s="101">
        <f t="shared" si="1"/>
        <v>63.20711808516687</v>
      </c>
      <c r="E10" s="64">
        <v>51772</v>
      </c>
      <c r="F10" s="101">
        <f t="shared" si="2"/>
        <v>36.79288191483314</v>
      </c>
      <c r="G10" s="95">
        <f t="shared" si="3"/>
        <v>140712</v>
      </c>
      <c r="H10" s="64">
        <v>84025</v>
      </c>
      <c r="I10" s="35">
        <f t="shared" si="4"/>
        <v>94.47380256352598</v>
      </c>
      <c r="J10" s="64">
        <v>49259</v>
      </c>
      <c r="K10" s="35">
        <f t="shared" si="0"/>
        <v>95.1460248783126</v>
      </c>
      <c r="L10" s="64">
        <f t="shared" si="5"/>
        <v>133284</v>
      </c>
      <c r="M10" s="35">
        <f t="shared" si="6"/>
        <v>94.72113252601058</v>
      </c>
    </row>
    <row r="11" spans="1:13" ht="15">
      <c r="A11" s="93" t="s">
        <v>108</v>
      </c>
      <c r="B11" s="63" t="s">
        <v>93</v>
      </c>
      <c r="C11" s="64">
        <v>78</v>
      </c>
      <c r="D11" s="101">
        <f t="shared" si="1"/>
        <v>6.655290102389079</v>
      </c>
      <c r="E11" s="64">
        <v>1094</v>
      </c>
      <c r="F11" s="101">
        <f t="shared" si="2"/>
        <v>93.34470989761093</v>
      </c>
      <c r="G11" s="95">
        <f t="shared" si="3"/>
        <v>1172</v>
      </c>
      <c r="H11" s="64">
        <v>67</v>
      </c>
      <c r="I11" s="35">
        <f t="shared" si="4"/>
        <v>85.8974358974359</v>
      </c>
      <c r="J11" s="64">
        <v>1009</v>
      </c>
      <c r="K11" s="35">
        <f t="shared" si="0"/>
        <v>92.23034734917734</v>
      </c>
      <c r="L11" s="64">
        <f t="shared" si="5"/>
        <v>1076</v>
      </c>
      <c r="M11" s="35">
        <f t="shared" si="6"/>
        <v>91.80887372013652</v>
      </c>
    </row>
    <row r="12" spans="1:13" ht="15">
      <c r="A12" s="93" t="s">
        <v>109</v>
      </c>
      <c r="B12" s="80" t="s">
        <v>78</v>
      </c>
      <c r="C12" s="80">
        <v>79778</v>
      </c>
      <c r="D12" s="101">
        <f t="shared" si="1"/>
        <v>65.0855809551781</v>
      </c>
      <c r="E12" s="80">
        <v>42796</v>
      </c>
      <c r="F12" s="101">
        <f t="shared" si="2"/>
        <v>34.914419044821905</v>
      </c>
      <c r="G12" s="95">
        <f t="shared" si="3"/>
        <v>122574</v>
      </c>
      <c r="H12" s="80">
        <v>60340</v>
      </c>
      <c r="I12" s="35">
        <f t="shared" si="4"/>
        <v>75.63488681090024</v>
      </c>
      <c r="J12" s="80">
        <v>33140</v>
      </c>
      <c r="K12" s="35">
        <f t="shared" si="0"/>
        <v>77.43714365828582</v>
      </c>
      <c r="L12" s="64">
        <f t="shared" si="5"/>
        <v>93480</v>
      </c>
      <c r="M12" s="35">
        <f t="shared" si="6"/>
        <v>76.26413431886044</v>
      </c>
    </row>
    <row r="13" spans="1:13" ht="15">
      <c r="A13" s="93" t="s">
        <v>110</v>
      </c>
      <c r="B13" s="80" t="s">
        <v>79</v>
      </c>
      <c r="C13" s="80">
        <v>86204</v>
      </c>
      <c r="D13" s="101">
        <f t="shared" si="1"/>
        <v>67.66245692801583</v>
      </c>
      <c r="E13" s="80">
        <v>41199</v>
      </c>
      <c r="F13" s="101">
        <f t="shared" si="2"/>
        <v>32.33754307198418</v>
      </c>
      <c r="G13" s="95">
        <f t="shared" si="3"/>
        <v>127403</v>
      </c>
      <c r="H13" s="80">
        <v>62368</v>
      </c>
      <c r="I13" s="35">
        <f t="shared" si="4"/>
        <v>72.34931093684747</v>
      </c>
      <c r="J13" s="80">
        <v>30756</v>
      </c>
      <c r="K13" s="35">
        <f t="shared" si="0"/>
        <v>74.65229738585887</v>
      </c>
      <c r="L13" s="64">
        <f t="shared" si="5"/>
        <v>93124</v>
      </c>
      <c r="M13" s="35">
        <f t="shared" si="6"/>
        <v>73.0940401717385</v>
      </c>
    </row>
    <row r="14" spans="1:13" ht="15">
      <c r="A14" s="93" t="s">
        <v>111</v>
      </c>
      <c r="B14" s="80" t="s">
        <v>80</v>
      </c>
      <c r="C14" s="80">
        <v>168548</v>
      </c>
      <c r="D14" s="101">
        <f t="shared" si="1"/>
        <v>66.07626597041724</v>
      </c>
      <c r="E14" s="80">
        <v>86533</v>
      </c>
      <c r="F14" s="101">
        <f t="shared" si="2"/>
        <v>33.92373402958276</v>
      </c>
      <c r="G14" s="95">
        <f t="shared" si="3"/>
        <v>255081</v>
      </c>
      <c r="H14" s="80">
        <v>120181</v>
      </c>
      <c r="I14" s="35">
        <f t="shared" si="4"/>
        <v>71.30372356836034</v>
      </c>
      <c r="J14" s="80">
        <v>62754</v>
      </c>
      <c r="K14" s="35">
        <f t="shared" si="0"/>
        <v>72.52031017068633</v>
      </c>
      <c r="L14" s="64">
        <f t="shared" si="5"/>
        <v>182935</v>
      </c>
      <c r="M14" s="35">
        <f t="shared" si="6"/>
        <v>71.71643517157295</v>
      </c>
    </row>
    <row r="15" spans="1:13" ht="15">
      <c r="A15" s="93" t="s">
        <v>112</v>
      </c>
      <c r="B15" s="63" t="s">
        <v>87</v>
      </c>
      <c r="C15" s="64">
        <v>10113</v>
      </c>
      <c r="D15" s="101">
        <f t="shared" si="1"/>
        <v>73.15538194444444</v>
      </c>
      <c r="E15" s="64">
        <v>3711</v>
      </c>
      <c r="F15" s="101">
        <f t="shared" si="2"/>
        <v>26.844618055555557</v>
      </c>
      <c r="G15" s="95">
        <f t="shared" si="3"/>
        <v>13824</v>
      </c>
      <c r="H15" s="64">
        <v>7171</v>
      </c>
      <c r="I15" s="35">
        <f t="shared" si="4"/>
        <v>70.90873133590428</v>
      </c>
      <c r="J15" s="64">
        <v>2941</v>
      </c>
      <c r="K15" s="35">
        <f t="shared" si="0"/>
        <v>79.2508757747238</v>
      </c>
      <c r="L15" s="64">
        <f t="shared" si="5"/>
        <v>10112</v>
      </c>
      <c r="M15" s="35">
        <f t="shared" si="6"/>
        <v>73.14814814814815</v>
      </c>
    </row>
    <row r="16" spans="1:13" ht="15">
      <c r="A16" s="93" t="s">
        <v>113</v>
      </c>
      <c r="B16" s="80" t="s">
        <v>68</v>
      </c>
      <c r="C16" s="80">
        <v>280490</v>
      </c>
      <c r="D16" s="101">
        <f t="shared" si="1"/>
        <v>65.17006391773177</v>
      </c>
      <c r="E16" s="80">
        <v>149907</v>
      </c>
      <c r="F16" s="101">
        <f t="shared" si="2"/>
        <v>34.82993608226823</v>
      </c>
      <c r="G16" s="95">
        <f t="shared" si="3"/>
        <v>430397</v>
      </c>
      <c r="H16" s="80">
        <v>217099</v>
      </c>
      <c r="I16" s="35">
        <f t="shared" si="4"/>
        <v>77.39990730507327</v>
      </c>
      <c r="J16" s="80">
        <v>112623</v>
      </c>
      <c r="K16" s="35">
        <f t="shared" si="0"/>
        <v>75.12857971942604</v>
      </c>
      <c r="L16" s="64">
        <f t="shared" si="5"/>
        <v>329722</v>
      </c>
      <c r="M16" s="35">
        <f t="shared" si="6"/>
        <v>76.60880535877341</v>
      </c>
    </row>
    <row r="17" spans="1:13" ht="15">
      <c r="A17" s="93" t="s">
        <v>114</v>
      </c>
      <c r="B17" s="63" t="s">
        <v>69</v>
      </c>
      <c r="C17" s="64">
        <v>196308</v>
      </c>
      <c r="D17" s="101">
        <f t="shared" si="1"/>
        <v>66.38351402349537</v>
      </c>
      <c r="E17" s="64">
        <v>99410</v>
      </c>
      <c r="F17" s="101">
        <f t="shared" si="2"/>
        <v>33.61648597650465</v>
      </c>
      <c r="G17" s="95">
        <f t="shared" si="3"/>
        <v>295718</v>
      </c>
      <c r="H17" s="64">
        <v>175615</v>
      </c>
      <c r="I17" s="35">
        <f t="shared" si="4"/>
        <v>89.4589115064083</v>
      </c>
      <c r="J17" s="64">
        <v>89998</v>
      </c>
      <c r="K17" s="35">
        <f t="shared" si="0"/>
        <v>90.53213962378031</v>
      </c>
      <c r="L17" s="64">
        <f t="shared" si="5"/>
        <v>265613</v>
      </c>
      <c r="M17" s="35">
        <f t="shared" si="6"/>
        <v>89.81969308598056</v>
      </c>
    </row>
    <row r="18" spans="1:13" s="76" customFormat="1" ht="15">
      <c r="A18" s="93" t="s">
        <v>115</v>
      </c>
      <c r="B18" s="63" t="s">
        <v>102</v>
      </c>
      <c r="C18" s="64">
        <v>579143</v>
      </c>
      <c r="D18" s="101">
        <f t="shared" si="1"/>
        <v>58.5203366058906</v>
      </c>
      <c r="E18" s="64">
        <v>410501</v>
      </c>
      <c r="F18" s="101">
        <f t="shared" si="2"/>
        <v>41.479663394109394</v>
      </c>
      <c r="G18" s="95">
        <f t="shared" si="3"/>
        <v>989644</v>
      </c>
      <c r="H18" s="64">
        <v>497190</v>
      </c>
      <c r="I18" s="35">
        <f t="shared" si="4"/>
        <v>85.84926348069474</v>
      </c>
      <c r="J18" s="64">
        <v>351621</v>
      </c>
      <c r="K18" s="35">
        <f t="shared" si="0"/>
        <v>85.65655138477129</v>
      </c>
      <c r="L18" s="64">
        <f t="shared" si="5"/>
        <v>848811</v>
      </c>
      <c r="M18" s="35">
        <f t="shared" si="6"/>
        <v>85.76932715198596</v>
      </c>
    </row>
    <row r="19" spans="1:13" s="76" customFormat="1" ht="15">
      <c r="A19" s="93" t="s">
        <v>116</v>
      </c>
      <c r="B19" s="63" t="s">
        <v>127</v>
      </c>
      <c r="C19" s="64">
        <v>96395</v>
      </c>
      <c r="D19" s="101">
        <f t="shared" si="1"/>
        <v>59.76539007619862</v>
      </c>
      <c r="E19" s="64">
        <v>64894</v>
      </c>
      <c r="F19" s="101">
        <f t="shared" si="2"/>
        <v>40.23460992380137</v>
      </c>
      <c r="G19" s="95">
        <f t="shared" si="3"/>
        <v>161289</v>
      </c>
      <c r="H19" s="64">
        <v>71683</v>
      </c>
      <c r="I19" s="35">
        <f t="shared" si="4"/>
        <v>74.3638155505991</v>
      </c>
      <c r="J19" s="64">
        <v>47865</v>
      </c>
      <c r="K19" s="35">
        <f t="shared" si="0"/>
        <v>73.7587450303572</v>
      </c>
      <c r="L19" s="64">
        <f t="shared" si="5"/>
        <v>119548</v>
      </c>
      <c r="M19" s="35">
        <f t="shared" si="6"/>
        <v>74.12036778701585</v>
      </c>
    </row>
    <row r="20" spans="1:13" ht="15">
      <c r="A20" s="93" t="s">
        <v>117</v>
      </c>
      <c r="B20" s="80" t="s">
        <v>70</v>
      </c>
      <c r="C20" s="80">
        <v>7654</v>
      </c>
      <c r="D20" s="101">
        <f t="shared" si="1"/>
        <v>99.98693664271718</v>
      </c>
      <c r="E20" s="80">
        <v>1</v>
      </c>
      <c r="F20" s="101">
        <f t="shared" si="2"/>
        <v>0.013063357282821686</v>
      </c>
      <c r="G20" s="95">
        <f t="shared" si="3"/>
        <v>7655</v>
      </c>
      <c r="H20" s="80">
        <v>6509</v>
      </c>
      <c r="I20" s="35">
        <f t="shared" si="4"/>
        <v>85.04050169845833</v>
      </c>
      <c r="J20" s="80">
        <v>1</v>
      </c>
      <c r="K20" s="35">
        <f t="shared" si="0"/>
        <v>100</v>
      </c>
      <c r="L20" s="64">
        <f t="shared" si="5"/>
        <v>6510</v>
      </c>
      <c r="M20" s="35">
        <f t="shared" si="6"/>
        <v>85.04245591116917</v>
      </c>
    </row>
    <row r="21" spans="1:13" ht="15">
      <c r="A21" s="93" t="s">
        <v>118</v>
      </c>
      <c r="B21" s="80" t="s">
        <v>84</v>
      </c>
      <c r="C21" s="80">
        <v>6987</v>
      </c>
      <c r="D21" s="101">
        <f t="shared" si="1"/>
        <v>58.738965952080704</v>
      </c>
      <c r="E21" s="80">
        <v>4908</v>
      </c>
      <c r="F21" s="101">
        <f t="shared" si="2"/>
        <v>41.261034047919296</v>
      </c>
      <c r="G21" s="95">
        <f t="shared" si="3"/>
        <v>11895</v>
      </c>
      <c r="H21" s="80">
        <v>5297</v>
      </c>
      <c r="I21" s="35">
        <f t="shared" si="4"/>
        <v>75.81222269929869</v>
      </c>
      <c r="J21" s="80">
        <v>3828</v>
      </c>
      <c r="K21" s="35">
        <f t="shared" si="0"/>
        <v>77.99511002444987</v>
      </c>
      <c r="L21" s="64">
        <f t="shared" si="5"/>
        <v>9125</v>
      </c>
      <c r="M21" s="35">
        <f t="shared" si="6"/>
        <v>76.71290458175703</v>
      </c>
    </row>
    <row r="22" spans="1:13" ht="15">
      <c r="A22" s="93" t="s">
        <v>119</v>
      </c>
      <c r="B22" s="80" t="s">
        <v>71</v>
      </c>
      <c r="C22" s="80">
        <v>332746</v>
      </c>
      <c r="D22" s="101">
        <f t="shared" si="1"/>
        <v>54.950292301086634</v>
      </c>
      <c r="E22" s="80">
        <v>272794</v>
      </c>
      <c r="F22" s="101">
        <f t="shared" si="2"/>
        <v>45.049707698913366</v>
      </c>
      <c r="G22" s="95">
        <f t="shared" si="3"/>
        <v>605540</v>
      </c>
      <c r="H22" s="80">
        <v>158371</v>
      </c>
      <c r="I22" s="35">
        <f t="shared" si="4"/>
        <v>47.595162676636235</v>
      </c>
      <c r="J22" s="80">
        <v>136100</v>
      </c>
      <c r="K22" s="35">
        <f t="shared" si="0"/>
        <v>49.891126637682646</v>
      </c>
      <c r="L22" s="64">
        <f t="shared" si="5"/>
        <v>294471</v>
      </c>
      <c r="M22" s="35">
        <f t="shared" si="6"/>
        <v>48.62948772996003</v>
      </c>
    </row>
    <row r="23" spans="1:13" s="76" customFormat="1" ht="15">
      <c r="A23" s="93" t="s">
        <v>120</v>
      </c>
      <c r="B23" s="80" t="s">
        <v>72</v>
      </c>
      <c r="C23" s="80">
        <v>594631</v>
      </c>
      <c r="D23" s="101">
        <f t="shared" si="1"/>
        <v>68.80272604728928</v>
      </c>
      <c r="E23" s="80">
        <v>269624</v>
      </c>
      <c r="F23" s="101">
        <f t="shared" si="2"/>
        <v>31.197273952710713</v>
      </c>
      <c r="G23" s="95">
        <f t="shared" si="3"/>
        <v>864255</v>
      </c>
      <c r="H23" s="80">
        <v>504784</v>
      </c>
      <c r="I23" s="35">
        <f t="shared" si="4"/>
        <v>84.89029330795064</v>
      </c>
      <c r="J23" s="80">
        <v>231348</v>
      </c>
      <c r="K23" s="35">
        <f t="shared" si="0"/>
        <v>85.80393436786042</v>
      </c>
      <c r="L23" s="64">
        <f t="shared" si="5"/>
        <v>736132</v>
      </c>
      <c r="M23" s="35">
        <f t="shared" si="6"/>
        <v>85.17532441235515</v>
      </c>
    </row>
    <row r="24" spans="1:13" ht="15">
      <c r="A24" s="93" t="s">
        <v>121</v>
      </c>
      <c r="B24" s="63" t="s">
        <v>94</v>
      </c>
      <c r="C24" s="64">
        <v>44643</v>
      </c>
      <c r="D24" s="101">
        <f t="shared" si="1"/>
        <v>71.38311480652384</v>
      </c>
      <c r="E24" s="64">
        <v>17897</v>
      </c>
      <c r="F24" s="101">
        <f t="shared" si="2"/>
        <v>28.616885193476175</v>
      </c>
      <c r="G24" s="95">
        <f t="shared" si="3"/>
        <v>62540</v>
      </c>
      <c r="H24" s="64">
        <v>41132</v>
      </c>
      <c r="I24" s="35">
        <f t="shared" si="4"/>
        <v>92.13538516676746</v>
      </c>
      <c r="J24" s="64">
        <v>16809</v>
      </c>
      <c r="K24" s="35">
        <f t="shared" si="0"/>
        <v>93.92076884394032</v>
      </c>
      <c r="L24" s="64">
        <f t="shared" si="5"/>
        <v>57941</v>
      </c>
      <c r="M24" s="35">
        <f t="shared" si="6"/>
        <v>92.6463063639271</v>
      </c>
    </row>
    <row r="25" spans="1:13" ht="15">
      <c r="A25" s="93" t="s">
        <v>122</v>
      </c>
      <c r="B25" s="63" t="s">
        <v>73</v>
      </c>
      <c r="C25" s="64">
        <v>239759</v>
      </c>
      <c r="D25" s="101">
        <f t="shared" si="1"/>
        <v>75.55438608654</v>
      </c>
      <c r="E25" s="64">
        <v>77574</v>
      </c>
      <c r="F25" s="101">
        <f t="shared" si="2"/>
        <v>24.445613913459994</v>
      </c>
      <c r="G25" s="95">
        <f t="shared" si="3"/>
        <v>317333</v>
      </c>
      <c r="H25" s="64">
        <v>174231</v>
      </c>
      <c r="I25" s="35">
        <f t="shared" si="4"/>
        <v>72.66922201043548</v>
      </c>
      <c r="J25" s="64">
        <v>55100</v>
      </c>
      <c r="K25" s="35">
        <f t="shared" si="0"/>
        <v>71.0289529997164</v>
      </c>
      <c r="L25" s="64">
        <f t="shared" si="5"/>
        <v>229331</v>
      </c>
      <c r="M25" s="35">
        <f t="shared" si="6"/>
        <v>72.26824818093296</v>
      </c>
    </row>
    <row r="26" spans="1:13" ht="15">
      <c r="A26" s="93" t="s">
        <v>123</v>
      </c>
      <c r="B26" s="80" t="s">
        <v>74</v>
      </c>
      <c r="C26" s="80">
        <v>1685007</v>
      </c>
      <c r="D26" s="101">
        <f t="shared" si="1"/>
        <v>64.03999879901747</v>
      </c>
      <c r="E26" s="80">
        <v>946172</v>
      </c>
      <c r="F26" s="101">
        <f t="shared" si="2"/>
        <v>35.960001200982525</v>
      </c>
      <c r="G26" s="95">
        <f t="shared" si="3"/>
        <v>2631179</v>
      </c>
      <c r="H26" s="80">
        <v>1323597</v>
      </c>
      <c r="I26" s="35">
        <f t="shared" si="4"/>
        <v>78.55142441544754</v>
      </c>
      <c r="J26" s="80">
        <v>760424</v>
      </c>
      <c r="K26" s="35">
        <f t="shared" si="0"/>
        <v>80.36847423090093</v>
      </c>
      <c r="L26" s="64">
        <f t="shared" si="5"/>
        <v>2084021</v>
      </c>
      <c r="M26" s="35">
        <f t="shared" si="6"/>
        <v>79.20483555090702</v>
      </c>
    </row>
    <row r="27" spans="1:13" ht="15">
      <c r="A27" s="93" t="s">
        <v>128</v>
      </c>
      <c r="B27" s="63" t="s">
        <v>75</v>
      </c>
      <c r="C27" s="64">
        <v>32817</v>
      </c>
      <c r="D27" s="101">
        <f t="shared" si="1"/>
        <v>73.77093402270428</v>
      </c>
      <c r="E27" s="64">
        <v>11668</v>
      </c>
      <c r="F27" s="101">
        <f t="shared" si="2"/>
        <v>26.22906597729572</v>
      </c>
      <c r="G27" s="95">
        <f t="shared" si="3"/>
        <v>44485</v>
      </c>
      <c r="H27" s="64">
        <v>21496</v>
      </c>
      <c r="I27" s="35">
        <f t="shared" si="4"/>
        <v>65.50263582899107</v>
      </c>
      <c r="J27" s="64">
        <v>8364</v>
      </c>
      <c r="K27" s="35">
        <f t="shared" si="0"/>
        <v>71.68323620157696</v>
      </c>
      <c r="L27" s="64">
        <f t="shared" si="5"/>
        <v>29860</v>
      </c>
      <c r="M27" s="35">
        <f t="shared" si="6"/>
        <v>67.1237495785096</v>
      </c>
    </row>
    <row r="28" spans="1:13" ht="15">
      <c r="A28" s="93" t="s">
        <v>129</v>
      </c>
      <c r="B28" s="63" t="s">
        <v>76</v>
      </c>
      <c r="C28" s="64">
        <v>691463</v>
      </c>
      <c r="D28" s="101">
        <f t="shared" si="1"/>
        <v>67.36050563510766</v>
      </c>
      <c r="E28" s="64">
        <v>335048</v>
      </c>
      <c r="F28" s="101">
        <f t="shared" si="2"/>
        <v>32.63949436489234</v>
      </c>
      <c r="G28" s="95">
        <f t="shared" si="3"/>
        <v>1026511</v>
      </c>
      <c r="H28" s="64">
        <v>519184</v>
      </c>
      <c r="I28" s="35">
        <f t="shared" si="4"/>
        <v>75.08485631190678</v>
      </c>
      <c r="J28" s="64">
        <v>256993</v>
      </c>
      <c r="K28" s="35">
        <f t="shared" si="0"/>
        <v>76.70333802917791</v>
      </c>
      <c r="L28" s="64">
        <f t="shared" si="5"/>
        <v>776177</v>
      </c>
      <c r="M28" s="35">
        <f t="shared" si="6"/>
        <v>75.6131205608123</v>
      </c>
    </row>
    <row r="29" spans="1:13" ht="15">
      <c r="A29" s="62"/>
      <c r="B29" s="77"/>
      <c r="C29" s="77"/>
      <c r="D29" s="101"/>
      <c r="E29" s="77"/>
      <c r="F29" s="101"/>
      <c r="G29" s="95"/>
      <c r="H29" s="77"/>
      <c r="I29" s="35"/>
      <c r="J29" s="77"/>
      <c r="K29" s="35"/>
      <c r="L29" s="77"/>
      <c r="M29" s="35"/>
    </row>
    <row r="30" spans="1:13" ht="15.75">
      <c r="A30" s="62"/>
      <c r="B30" s="103" t="s">
        <v>22</v>
      </c>
      <c r="C30" s="46">
        <f>SUM(C6:C29)</f>
        <v>6376018</v>
      </c>
      <c r="D30" s="105">
        <f t="shared" si="1"/>
        <v>67.40468385114771</v>
      </c>
      <c r="E30" s="46">
        <f>SUM(E6:E29)</f>
        <v>3083292</v>
      </c>
      <c r="F30" s="105">
        <f>+E30/H30*100</f>
        <v>61.036009418807325</v>
      </c>
      <c r="G30" s="46">
        <f>SUM(G6:G29)</f>
        <v>9459310</v>
      </c>
      <c r="H30" s="46">
        <f>SUM(H6:H29)</f>
        <v>5051595</v>
      </c>
      <c r="I30" s="47">
        <f t="shared" si="4"/>
        <v>79.22805424953317</v>
      </c>
      <c r="J30" s="46">
        <f>SUM(J6:J29)</f>
        <v>2417979</v>
      </c>
      <c r="K30" s="47">
        <f t="shared" si="0"/>
        <v>78.42199181913358</v>
      </c>
      <c r="L30" s="46">
        <f>SUM(L6:L29)</f>
        <v>7469574</v>
      </c>
      <c r="M30" s="47">
        <f t="shared" si="6"/>
        <v>78.9653156519873</v>
      </c>
    </row>
    <row r="31" spans="1:13" ht="15">
      <c r="A31" s="77"/>
      <c r="B31" s="77"/>
      <c r="C31" s="77"/>
      <c r="D31" s="77"/>
      <c r="E31" s="77"/>
      <c r="F31" s="77"/>
      <c r="G31" s="88"/>
      <c r="H31" s="100"/>
      <c r="I31" s="77"/>
      <c r="J31" s="100"/>
      <c r="K31" s="77"/>
      <c r="L31" s="100"/>
      <c r="M31" s="77"/>
    </row>
    <row r="33" spans="3:9" ht="15">
      <c r="C33" s="148"/>
      <c r="D33" s="148"/>
      <c r="E33" s="66"/>
      <c r="F33" s="66"/>
      <c r="G33" s="66"/>
      <c r="H33" s="148"/>
      <c r="I33" s="148"/>
    </row>
  </sheetData>
  <mergeCells count="4">
    <mergeCell ref="C3:G3"/>
    <mergeCell ref="H3:M3"/>
    <mergeCell ref="C4:G4"/>
    <mergeCell ref="H4:M4"/>
  </mergeCells>
  <printOptions/>
  <pageMargins left="0.45" right="0.2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34"/>
  <sheetViews>
    <sheetView zoomScalePageLayoutView="0" workbookViewId="0" topLeftCell="A1">
      <pane xSplit="8" ySplit="14" topLeftCell="AB15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A1" sqref="A1"/>
    </sheetView>
  </sheetViews>
  <sheetFormatPr defaultColWidth="9.140625" defaultRowHeight="15"/>
  <cols>
    <col min="1" max="1" width="6.140625" style="0" customWidth="1"/>
    <col min="2" max="2" width="22.28125" style="0" bestFit="1" customWidth="1"/>
  </cols>
  <sheetData>
    <row r="2" spans="1:47" ht="15">
      <c r="A2" s="48"/>
      <c r="B2" s="132" t="s">
        <v>48</v>
      </c>
      <c r="C2" s="132"/>
      <c r="D2" s="132"/>
      <c r="E2" s="132"/>
      <c r="F2" s="132"/>
      <c r="G2" s="132"/>
      <c r="H2" s="132"/>
      <c r="I2" s="132"/>
      <c r="J2" s="132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</row>
    <row r="3" spans="1:47" ht="15">
      <c r="A3" s="49"/>
      <c r="B3" s="50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</row>
    <row r="4" spans="1:47" ht="15.75" thickBot="1">
      <c r="A4" s="133" t="s">
        <v>97</v>
      </c>
      <c r="B4" s="133"/>
      <c r="C4" s="133"/>
      <c r="D4" s="133"/>
      <c r="E4" s="133"/>
      <c r="F4" s="133"/>
      <c r="G4" s="133"/>
      <c r="H4" s="133"/>
      <c r="I4" s="133"/>
      <c r="J4" s="13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</row>
    <row r="5" spans="1:47" ht="15">
      <c r="A5" s="134" t="s">
        <v>57</v>
      </c>
      <c r="B5" s="136" t="s">
        <v>60</v>
      </c>
      <c r="C5" s="126" t="s">
        <v>61</v>
      </c>
      <c r="D5" s="127"/>
      <c r="E5" s="127"/>
      <c r="F5" s="127" t="s">
        <v>61</v>
      </c>
      <c r="G5" s="127"/>
      <c r="H5" s="127"/>
      <c r="I5" s="127" t="s">
        <v>61</v>
      </c>
      <c r="J5" s="127"/>
      <c r="K5" s="128"/>
      <c r="L5" s="126" t="s">
        <v>62</v>
      </c>
      <c r="M5" s="127"/>
      <c r="N5" s="127"/>
      <c r="O5" s="127" t="s">
        <v>62</v>
      </c>
      <c r="P5" s="127"/>
      <c r="Q5" s="127"/>
      <c r="R5" s="127" t="s">
        <v>62</v>
      </c>
      <c r="S5" s="127"/>
      <c r="T5" s="128"/>
      <c r="U5" s="126" t="s">
        <v>63</v>
      </c>
      <c r="V5" s="127"/>
      <c r="W5" s="127"/>
      <c r="X5" s="127" t="s">
        <v>63</v>
      </c>
      <c r="Y5" s="127"/>
      <c r="Z5" s="127"/>
      <c r="AA5" s="127" t="s">
        <v>63</v>
      </c>
      <c r="AB5" s="127"/>
      <c r="AC5" s="128"/>
      <c r="AD5" s="126" t="s">
        <v>64</v>
      </c>
      <c r="AE5" s="127"/>
      <c r="AF5" s="127"/>
      <c r="AG5" s="127" t="s">
        <v>64</v>
      </c>
      <c r="AH5" s="127"/>
      <c r="AI5" s="127"/>
      <c r="AJ5" s="127" t="s">
        <v>64</v>
      </c>
      <c r="AK5" s="127"/>
      <c r="AL5" s="128"/>
      <c r="AM5" s="126" t="s">
        <v>22</v>
      </c>
      <c r="AN5" s="127"/>
      <c r="AO5" s="127"/>
      <c r="AP5" s="127" t="s">
        <v>22</v>
      </c>
      <c r="AQ5" s="127"/>
      <c r="AR5" s="127"/>
      <c r="AS5" s="129" t="s">
        <v>22</v>
      </c>
      <c r="AT5" s="130"/>
      <c r="AU5" s="131"/>
    </row>
    <row r="6" spans="1:47" ht="15">
      <c r="A6" s="135"/>
      <c r="B6" s="137"/>
      <c r="C6" s="124" t="s">
        <v>58</v>
      </c>
      <c r="D6" s="125"/>
      <c r="E6" s="125"/>
      <c r="F6" s="125" t="s">
        <v>59</v>
      </c>
      <c r="G6" s="125"/>
      <c r="H6" s="125"/>
      <c r="I6" s="70"/>
      <c r="J6" s="70"/>
      <c r="K6" s="71"/>
      <c r="L6" s="124" t="s">
        <v>58</v>
      </c>
      <c r="M6" s="125"/>
      <c r="N6" s="125"/>
      <c r="O6" s="125" t="s">
        <v>59</v>
      </c>
      <c r="P6" s="125"/>
      <c r="Q6" s="125"/>
      <c r="R6" s="70"/>
      <c r="S6" s="70"/>
      <c r="T6" s="71"/>
      <c r="U6" s="124" t="s">
        <v>58</v>
      </c>
      <c r="V6" s="125"/>
      <c r="W6" s="125"/>
      <c r="X6" s="125" t="s">
        <v>59</v>
      </c>
      <c r="Y6" s="125"/>
      <c r="Z6" s="125"/>
      <c r="AA6" s="70"/>
      <c r="AB6" s="70"/>
      <c r="AC6" s="71"/>
      <c r="AD6" s="124" t="s">
        <v>58</v>
      </c>
      <c r="AE6" s="125"/>
      <c r="AF6" s="125"/>
      <c r="AG6" s="125" t="s">
        <v>59</v>
      </c>
      <c r="AH6" s="125"/>
      <c r="AI6" s="125"/>
      <c r="AJ6" s="70"/>
      <c r="AK6" s="70"/>
      <c r="AL6" s="71"/>
      <c r="AM6" s="124" t="s">
        <v>58</v>
      </c>
      <c r="AN6" s="125"/>
      <c r="AO6" s="125"/>
      <c r="AP6" s="125" t="s">
        <v>59</v>
      </c>
      <c r="AQ6" s="125"/>
      <c r="AR6" s="125"/>
      <c r="AS6" s="52"/>
      <c r="AT6" s="52"/>
      <c r="AU6" s="53"/>
    </row>
    <row r="7" spans="1:47" ht="15">
      <c r="A7" s="135"/>
      <c r="B7" s="137"/>
      <c r="C7" s="54" t="s">
        <v>49</v>
      </c>
      <c r="D7" s="52" t="s">
        <v>50</v>
      </c>
      <c r="E7" s="52" t="s">
        <v>65</v>
      </c>
      <c r="F7" s="52" t="s">
        <v>49</v>
      </c>
      <c r="G7" s="52" t="s">
        <v>50</v>
      </c>
      <c r="H7" s="52" t="s">
        <v>65</v>
      </c>
      <c r="I7" s="119" t="s">
        <v>22</v>
      </c>
      <c r="J7" s="120"/>
      <c r="K7" s="121"/>
      <c r="L7" s="54" t="s">
        <v>49</v>
      </c>
      <c r="M7" s="52" t="s">
        <v>50</v>
      </c>
      <c r="N7" s="52" t="s">
        <v>65</v>
      </c>
      <c r="O7" s="52" t="s">
        <v>49</v>
      </c>
      <c r="P7" s="52" t="s">
        <v>50</v>
      </c>
      <c r="Q7" s="52" t="s">
        <v>65</v>
      </c>
      <c r="R7" s="119" t="s">
        <v>22</v>
      </c>
      <c r="S7" s="120"/>
      <c r="T7" s="121"/>
      <c r="U7" s="54" t="s">
        <v>49</v>
      </c>
      <c r="V7" s="52" t="s">
        <v>50</v>
      </c>
      <c r="W7" s="52" t="s">
        <v>65</v>
      </c>
      <c r="X7" s="52" t="s">
        <v>49</v>
      </c>
      <c r="Y7" s="52" t="s">
        <v>50</v>
      </c>
      <c r="Z7" s="52" t="s">
        <v>65</v>
      </c>
      <c r="AA7" s="119" t="s">
        <v>22</v>
      </c>
      <c r="AB7" s="120"/>
      <c r="AC7" s="121"/>
      <c r="AD7" s="54" t="s">
        <v>49</v>
      </c>
      <c r="AE7" s="52" t="s">
        <v>50</v>
      </c>
      <c r="AF7" s="52" t="s">
        <v>65</v>
      </c>
      <c r="AG7" s="52" t="s">
        <v>49</v>
      </c>
      <c r="AH7" s="52" t="s">
        <v>50</v>
      </c>
      <c r="AI7" s="52" t="s">
        <v>65</v>
      </c>
      <c r="AJ7" s="119" t="s">
        <v>22</v>
      </c>
      <c r="AK7" s="120"/>
      <c r="AL7" s="121"/>
      <c r="AM7" s="54" t="s">
        <v>49</v>
      </c>
      <c r="AN7" s="52" t="s">
        <v>50</v>
      </c>
      <c r="AO7" s="52" t="s">
        <v>65</v>
      </c>
      <c r="AP7" s="52" t="s">
        <v>49</v>
      </c>
      <c r="AQ7" s="52" t="s">
        <v>50</v>
      </c>
      <c r="AR7" s="52" t="s">
        <v>65</v>
      </c>
      <c r="AS7" s="119" t="s">
        <v>22</v>
      </c>
      <c r="AT7" s="120"/>
      <c r="AU7" s="121"/>
    </row>
    <row r="8" spans="1:47" ht="15">
      <c r="A8" s="135"/>
      <c r="B8" s="137"/>
      <c r="C8" s="55"/>
      <c r="D8" s="56"/>
      <c r="E8" s="56"/>
      <c r="F8" s="56"/>
      <c r="G8" s="56"/>
      <c r="H8" s="56"/>
      <c r="I8" s="56" t="s">
        <v>49</v>
      </c>
      <c r="J8" s="56" t="s">
        <v>50</v>
      </c>
      <c r="K8" s="57" t="s">
        <v>66</v>
      </c>
      <c r="L8" s="55"/>
      <c r="M8" s="56"/>
      <c r="N8" s="56"/>
      <c r="O8" s="56"/>
      <c r="P8" s="56"/>
      <c r="Q8" s="56"/>
      <c r="R8" s="56" t="s">
        <v>49</v>
      </c>
      <c r="S8" s="56" t="s">
        <v>50</v>
      </c>
      <c r="T8" s="57" t="s">
        <v>66</v>
      </c>
      <c r="U8" s="55"/>
      <c r="V8" s="56"/>
      <c r="W8" s="56"/>
      <c r="X8" s="56"/>
      <c r="Y8" s="56"/>
      <c r="Z8" s="56"/>
      <c r="AA8" s="56" t="s">
        <v>49</v>
      </c>
      <c r="AB8" s="56" t="s">
        <v>50</v>
      </c>
      <c r="AC8" s="57" t="s">
        <v>66</v>
      </c>
      <c r="AD8" s="55"/>
      <c r="AE8" s="56"/>
      <c r="AF8" s="56"/>
      <c r="AG8" s="56"/>
      <c r="AH8" s="56"/>
      <c r="AI8" s="56"/>
      <c r="AJ8" s="56" t="s">
        <v>49</v>
      </c>
      <c r="AK8" s="56" t="s">
        <v>50</v>
      </c>
      <c r="AL8" s="57" t="s">
        <v>66</v>
      </c>
      <c r="AM8" s="55"/>
      <c r="AN8" s="56"/>
      <c r="AO8" s="56"/>
      <c r="AP8" s="56"/>
      <c r="AQ8" s="56"/>
      <c r="AR8" s="56"/>
      <c r="AS8" s="56" t="s">
        <v>49</v>
      </c>
      <c r="AT8" s="56" t="s">
        <v>50</v>
      </c>
      <c r="AU8" s="57" t="s">
        <v>66</v>
      </c>
    </row>
    <row r="9" spans="1:47" ht="15">
      <c r="A9" s="58"/>
      <c r="B9" s="59"/>
      <c r="C9" s="60"/>
      <c r="D9" s="56"/>
      <c r="E9" s="56"/>
      <c r="F9" s="56"/>
      <c r="G9" s="56"/>
      <c r="H9" s="56"/>
      <c r="I9" s="56"/>
      <c r="J9" s="56"/>
      <c r="K9" s="61"/>
      <c r="L9" s="60"/>
      <c r="M9" s="56"/>
      <c r="N9" s="56"/>
      <c r="O9" s="56"/>
      <c r="P9" s="56"/>
      <c r="Q9" s="56"/>
      <c r="R9" s="56"/>
      <c r="S9" s="56"/>
      <c r="T9" s="61"/>
      <c r="U9" s="60"/>
      <c r="V9" s="56"/>
      <c r="W9" s="56"/>
      <c r="X9" s="56"/>
      <c r="Y9" s="56"/>
      <c r="Z9" s="56"/>
      <c r="AA9" s="56"/>
      <c r="AB9" s="56"/>
      <c r="AC9" s="61"/>
      <c r="AD9" s="60"/>
      <c r="AE9" s="56"/>
      <c r="AF9" s="56"/>
      <c r="AG9" s="56"/>
      <c r="AH9" s="56"/>
      <c r="AI9" s="56"/>
      <c r="AJ9" s="56"/>
      <c r="AK9" s="56"/>
      <c r="AL9" s="61"/>
      <c r="AM9" s="60"/>
      <c r="AN9" s="56"/>
      <c r="AO9" s="56"/>
      <c r="AP9" s="56"/>
      <c r="AQ9" s="56"/>
      <c r="AR9" s="56"/>
      <c r="AS9" s="56"/>
      <c r="AT9" s="56"/>
      <c r="AU9" s="61"/>
    </row>
    <row r="10" spans="1:47" ht="15">
      <c r="A10" s="96" t="s">
        <v>103</v>
      </c>
      <c r="B10" s="63" t="s">
        <v>101</v>
      </c>
      <c r="C10" s="64">
        <v>862</v>
      </c>
      <c r="D10" s="64">
        <v>787</v>
      </c>
      <c r="E10" s="65">
        <f>SUM(D10/C10*100)</f>
        <v>91.29930394431554</v>
      </c>
      <c r="F10" s="64">
        <v>5401</v>
      </c>
      <c r="G10" s="64">
        <v>4665</v>
      </c>
      <c r="H10" s="65">
        <f>SUM(G10/F10*100)</f>
        <v>86.37289390853546</v>
      </c>
      <c r="I10" s="64">
        <v>6263</v>
      </c>
      <c r="J10" s="64">
        <v>5452</v>
      </c>
      <c r="K10" s="65">
        <f>SUM(J10/I10*100)</f>
        <v>87.0509340571611</v>
      </c>
      <c r="L10" s="64">
        <v>2737</v>
      </c>
      <c r="M10" s="64">
        <v>2518</v>
      </c>
      <c r="N10" s="65">
        <f>SUM(M10/L10*100)</f>
        <v>91.99853854585312</v>
      </c>
      <c r="O10" s="64">
        <v>18982</v>
      </c>
      <c r="P10" s="64">
        <v>16662</v>
      </c>
      <c r="Q10" s="65">
        <f>SUM(P10/O10*100)</f>
        <v>87.7778948477505</v>
      </c>
      <c r="R10" s="64">
        <v>21719</v>
      </c>
      <c r="S10" s="64">
        <v>19180</v>
      </c>
      <c r="T10" s="65">
        <f>SUM(S10/R10*100)</f>
        <v>88.3097748515125</v>
      </c>
      <c r="U10" s="64">
        <v>3767</v>
      </c>
      <c r="V10" s="64">
        <v>3489</v>
      </c>
      <c r="W10" s="65">
        <f>SUM(V10/U10*100)</f>
        <v>92.62012211308733</v>
      </c>
      <c r="X10" s="64">
        <v>19911</v>
      </c>
      <c r="Y10" s="64">
        <v>17682</v>
      </c>
      <c r="Z10" s="65">
        <f>SUM(Y10/X10*100)</f>
        <v>88.80518306463763</v>
      </c>
      <c r="AA10" s="64">
        <v>23678</v>
      </c>
      <c r="AB10" s="64">
        <v>21171</v>
      </c>
      <c r="AC10" s="65">
        <f>SUM(AB10/AA10*100)</f>
        <v>89.41211250950249</v>
      </c>
      <c r="AD10" s="64">
        <v>2383</v>
      </c>
      <c r="AE10" s="64">
        <v>2193</v>
      </c>
      <c r="AF10" s="65">
        <f>SUM(AE10/AD10*100)</f>
        <v>92.02685690306338</v>
      </c>
      <c r="AG10" s="64">
        <v>11427</v>
      </c>
      <c r="AH10" s="64">
        <v>10052</v>
      </c>
      <c r="AI10" s="65">
        <f>SUM(AH10/AG10*100)</f>
        <v>87.9670954756279</v>
      </c>
      <c r="AJ10" s="64">
        <v>13810</v>
      </c>
      <c r="AK10" s="64">
        <v>12245</v>
      </c>
      <c r="AL10" s="65">
        <f>SUM(AK10/AJ10*100)</f>
        <v>88.66763215061549</v>
      </c>
      <c r="AM10" s="64">
        <v>9749</v>
      </c>
      <c r="AN10" s="64">
        <v>8987</v>
      </c>
      <c r="AO10" s="65">
        <f>SUM(AN10/AM10*100)</f>
        <v>92.18381372448457</v>
      </c>
      <c r="AP10" s="64">
        <v>55721</v>
      </c>
      <c r="AQ10" s="64">
        <v>49061</v>
      </c>
      <c r="AR10" s="65">
        <f>SUM(AQ10/AP10*100)</f>
        <v>88.04759426428097</v>
      </c>
      <c r="AS10" s="64">
        <v>65470</v>
      </c>
      <c r="AT10" s="64">
        <v>58048</v>
      </c>
      <c r="AU10" s="65">
        <f>SUM(AT10/AS10*100)</f>
        <v>88.66351000458225</v>
      </c>
    </row>
    <row r="11" spans="1:47" ht="15">
      <c r="A11" s="96" t="s">
        <v>104</v>
      </c>
      <c r="B11" s="63" t="s">
        <v>67</v>
      </c>
      <c r="C11" s="64">
        <v>1068</v>
      </c>
      <c r="D11" s="64">
        <v>941</v>
      </c>
      <c r="E11" s="65">
        <f>SUM(D11/C11*100)</f>
        <v>88.10861423220973</v>
      </c>
      <c r="F11" s="64">
        <v>1924</v>
      </c>
      <c r="G11" s="64">
        <v>1703</v>
      </c>
      <c r="H11" s="65">
        <f>SUM(G11/F11*100)</f>
        <v>88.51351351351352</v>
      </c>
      <c r="I11" s="64">
        <v>2992</v>
      </c>
      <c r="J11" s="64">
        <v>2644</v>
      </c>
      <c r="K11" s="65">
        <f>SUM(J11/I11*100)</f>
        <v>88.36898395721924</v>
      </c>
      <c r="L11" s="64">
        <v>1772</v>
      </c>
      <c r="M11" s="64">
        <v>1551</v>
      </c>
      <c r="N11" s="65">
        <f>SUM(M11/L11*100)</f>
        <v>87.52821670428894</v>
      </c>
      <c r="O11" s="64">
        <v>3392</v>
      </c>
      <c r="P11" s="64">
        <v>2998</v>
      </c>
      <c r="Q11" s="65">
        <f>SUM(P11/O11*100)</f>
        <v>88.38443396226415</v>
      </c>
      <c r="R11" s="64">
        <v>5164</v>
      </c>
      <c r="S11" s="64">
        <v>4549</v>
      </c>
      <c r="T11" s="65">
        <f>SUM(S11/R11*100)</f>
        <v>88.09062742060418</v>
      </c>
      <c r="U11" s="64">
        <v>784</v>
      </c>
      <c r="V11" s="64">
        <v>689</v>
      </c>
      <c r="W11" s="65">
        <f>SUM(V11/U11*100)</f>
        <v>87.88265306122449</v>
      </c>
      <c r="X11" s="64">
        <v>1595</v>
      </c>
      <c r="Y11" s="64">
        <v>1333</v>
      </c>
      <c r="Z11" s="65">
        <f>SUM(Y11/X11*100)</f>
        <v>83.57366771159874</v>
      </c>
      <c r="AA11" s="64">
        <v>2379</v>
      </c>
      <c r="AB11" s="64">
        <v>2022</v>
      </c>
      <c r="AC11" s="65">
        <f>SUM(AB11/AA11*100)</f>
        <v>84.9936948297604</v>
      </c>
      <c r="AD11" s="64">
        <v>678</v>
      </c>
      <c r="AE11" s="64">
        <v>596</v>
      </c>
      <c r="AF11" s="65">
        <f>SUM(AE11/AD11*100)</f>
        <v>87.90560471976401</v>
      </c>
      <c r="AG11" s="64">
        <v>1024</v>
      </c>
      <c r="AH11" s="64">
        <v>844</v>
      </c>
      <c r="AI11" s="65">
        <f>SUM(AH11/AG11*100)</f>
        <v>82.421875</v>
      </c>
      <c r="AJ11" s="64">
        <v>1702</v>
      </c>
      <c r="AK11" s="64">
        <v>1440</v>
      </c>
      <c r="AL11" s="65">
        <f>SUM(AK11/AJ11*100)</f>
        <v>84.6063454759107</v>
      </c>
      <c r="AM11" s="64">
        <v>4302</v>
      </c>
      <c r="AN11" s="64">
        <v>3777</v>
      </c>
      <c r="AO11" s="65">
        <f>SUM(AN11/AM11*100)</f>
        <v>87.79637377963738</v>
      </c>
      <c r="AP11" s="64">
        <v>7935</v>
      </c>
      <c r="AQ11" s="64">
        <v>6878</v>
      </c>
      <c r="AR11" s="65">
        <f>SUM(AQ11/AP11*100)</f>
        <v>86.67926906112162</v>
      </c>
      <c r="AS11" s="64">
        <v>12237</v>
      </c>
      <c r="AT11" s="64">
        <v>10655</v>
      </c>
      <c r="AU11" s="65">
        <f>SUM(AT11/AS11*100)</f>
        <v>87.07199476995996</v>
      </c>
    </row>
    <row r="12" spans="1:47" s="76" customFormat="1" ht="15">
      <c r="A12" s="96"/>
      <c r="B12" s="63" t="s">
        <v>126</v>
      </c>
      <c r="C12" s="64">
        <v>4097</v>
      </c>
      <c r="D12" s="64">
        <v>2709</v>
      </c>
      <c r="E12" s="65">
        <f>SUM(D12/C12*100)</f>
        <v>66.12155235538198</v>
      </c>
      <c r="F12" s="64">
        <v>7106</v>
      </c>
      <c r="G12" s="64">
        <v>5327</v>
      </c>
      <c r="H12" s="65">
        <f>SUM(G12/F12*100)</f>
        <v>74.96481846327048</v>
      </c>
      <c r="I12" s="64">
        <v>11203</v>
      </c>
      <c r="J12" s="64">
        <v>8036</v>
      </c>
      <c r="K12" s="65">
        <f>SUM(J12/I12*100)</f>
        <v>71.73078639650093</v>
      </c>
      <c r="L12" s="64">
        <v>5179</v>
      </c>
      <c r="M12" s="64">
        <v>3534</v>
      </c>
      <c r="N12" s="65">
        <f>SUM(M12/L12*100)</f>
        <v>68.2371114114694</v>
      </c>
      <c r="O12" s="64">
        <v>10443</v>
      </c>
      <c r="P12" s="64">
        <v>7851</v>
      </c>
      <c r="Q12" s="65">
        <f>SUM(P12/O12*100)</f>
        <v>75.17954610744039</v>
      </c>
      <c r="R12" s="64">
        <v>15622</v>
      </c>
      <c r="S12" s="64">
        <v>11385</v>
      </c>
      <c r="T12" s="65">
        <f>SUM(S12/R12*100)</f>
        <v>72.87799257457431</v>
      </c>
      <c r="U12" s="64">
        <v>4536</v>
      </c>
      <c r="V12" s="64">
        <v>3022</v>
      </c>
      <c r="W12" s="65">
        <f>SUM(V12/U12*100)</f>
        <v>66.62257495590829</v>
      </c>
      <c r="X12" s="64">
        <v>9251</v>
      </c>
      <c r="Y12" s="64">
        <v>6670</v>
      </c>
      <c r="Z12" s="65">
        <f>SUM(Y12/X12*100)</f>
        <v>72.10031347962382</v>
      </c>
      <c r="AA12" s="64">
        <v>13787</v>
      </c>
      <c r="AB12" s="64">
        <v>9692</v>
      </c>
      <c r="AC12" s="65">
        <f>SUM(AB12/AA12*100)</f>
        <v>70.2981069123087</v>
      </c>
      <c r="AD12" s="64">
        <v>3878</v>
      </c>
      <c r="AE12" s="64">
        <v>2882</v>
      </c>
      <c r="AF12" s="65">
        <f>SUM(AE12/AD12*100)</f>
        <v>74.3166580711707</v>
      </c>
      <c r="AG12" s="64">
        <v>8161</v>
      </c>
      <c r="AH12" s="64">
        <v>6033</v>
      </c>
      <c r="AI12" s="65">
        <f>SUM(AH12/AG12*100)</f>
        <v>73.92476412204387</v>
      </c>
      <c r="AJ12" s="64">
        <v>12039</v>
      </c>
      <c r="AK12" s="64">
        <v>8915</v>
      </c>
      <c r="AL12" s="65">
        <f>SUM(AK12/AJ12*100)</f>
        <v>74.05100091369715</v>
      </c>
      <c r="AM12" s="64">
        <v>17690</v>
      </c>
      <c r="AN12" s="64">
        <v>12147</v>
      </c>
      <c r="AO12" s="65">
        <f>SUM(AN12/AM12*100)</f>
        <v>68.66591294516677</v>
      </c>
      <c r="AP12" s="64">
        <v>34961</v>
      </c>
      <c r="AQ12" s="64">
        <v>25881</v>
      </c>
      <c r="AR12" s="65">
        <f>SUM(AQ12/AP12*100)</f>
        <v>74.02820285460943</v>
      </c>
      <c r="AS12" s="64">
        <v>52651</v>
      </c>
      <c r="AT12" s="64">
        <v>38028</v>
      </c>
      <c r="AU12" s="65">
        <f>SUM(AT12/AS12*100)</f>
        <v>72.22654840363906</v>
      </c>
    </row>
    <row r="13" spans="1:47" ht="15">
      <c r="A13" s="96" t="s">
        <v>105</v>
      </c>
      <c r="B13" s="80" t="s">
        <v>77</v>
      </c>
      <c r="C13" s="80">
        <v>39767</v>
      </c>
      <c r="D13" s="80">
        <v>34665</v>
      </c>
      <c r="E13" s="80">
        <v>87.17</v>
      </c>
      <c r="F13" s="80">
        <v>298830</v>
      </c>
      <c r="G13" s="80">
        <v>260233</v>
      </c>
      <c r="H13" s="80">
        <v>87.08</v>
      </c>
      <c r="I13" s="80">
        <v>338597</v>
      </c>
      <c r="J13" s="80">
        <v>294898</v>
      </c>
      <c r="K13" s="80">
        <v>87.09</v>
      </c>
      <c r="L13" s="80">
        <v>67837</v>
      </c>
      <c r="M13" s="80">
        <v>58955</v>
      </c>
      <c r="N13" s="80">
        <v>86.9</v>
      </c>
      <c r="O13" s="80">
        <v>518153</v>
      </c>
      <c r="P13" s="80">
        <v>449202</v>
      </c>
      <c r="Q13" s="80">
        <v>86.69</v>
      </c>
      <c r="R13" s="80">
        <v>585990</v>
      </c>
      <c r="S13" s="80">
        <v>508157</v>
      </c>
      <c r="T13" s="80">
        <v>86.71</v>
      </c>
      <c r="U13" s="80">
        <v>33963</v>
      </c>
      <c r="V13" s="80">
        <v>29292</v>
      </c>
      <c r="W13" s="80">
        <v>86.24</v>
      </c>
      <c r="X13" s="80">
        <v>160603</v>
      </c>
      <c r="Y13" s="80">
        <v>141755</v>
      </c>
      <c r="Z13" s="80">
        <v>88.26</v>
      </c>
      <c r="AA13" s="80">
        <v>194566</v>
      </c>
      <c r="AB13" s="80">
        <v>171047</v>
      </c>
      <c r="AC13" s="80">
        <v>87.91</v>
      </c>
      <c r="AD13" s="80">
        <v>22481</v>
      </c>
      <c r="AE13" s="80">
        <v>19223</v>
      </c>
      <c r="AF13" s="80">
        <v>85.5</v>
      </c>
      <c r="AG13" s="80">
        <v>78111</v>
      </c>
      <c r="AH13" s="80">
        <v>68245</v>
      </c>
      <c r="AI13" s="80">
        <v>87.36</v>
      </c>
      <c r="AJ13" s="80">
        <v>100592</v>
      </c>
      <c r="AK13" s="80">
        <v>87468</v>
      </c>
      <c r="AL13" s="80">
        <v>86.95</v>
      </c>
      <c r="AM13" s="80">
        <v>164048</v>
      </c>
      <c r="AN13" s="80">
        <v>142135</v>
      </c>
      <c r="AO13" s="80">
        <v>86.64</v>
      </c>
      <c r="AP13" s="80">
        <v>1055697</v>
      </c>
      <c r="AQ13" s="80">
        <v>919435</v>
      </c>
      <c r="AR13" s="80">
        <v>87.09</v>
      </c>
      <c r="AS13" s="80">
        <v>1219745</v>
      </c>
      <c r="AT13" s="80">
        <v>1061570</v>
      </c>
      <c r="AU13" s="80">
        <v>87.03</v>
      </c>
    </row>
    <row r="14" spans="1:47" ht="15">
      <c r="A14" s="96" t="s">
        <v>106</v>
      </c>
      <c r="B14" s="63" t="s">
        <v>92</v>
      </c>
      <c r="C14" s="64">
        <v>8564</v>
      </c>
      <c r="D14" s="64">
        <v>8234</v>
      </c>
      <c r="E14" s="65">
        <f>SUM(D14/C14*100)</f>
        <v>96.14666043904717</v>
      </c>
      <c r="F14" s="64">
        <v>10840</v>
      </c>
      <c r="G14" s="64">
        <v>10395</v>
      </c>
      <c r="H14" s="65">
        <f>SUM(G14/F14*100)</f>
        <v>95.89483394833948</v>
      </c>
      <c r="I14" s="64">
        <v>19404</v>
      </c>
      <c r="J14" s="64">
        <v>18629</v>
      </c>
      <c r="K14" s="65">
        <f>SUM(J14/I14*100)</f>
        <v>96.0059781488353</v>
      </c>
      <c r="L14" s="64">
        <v>15413</v>
      </c>
      <c r="M14" s="64">
        <v>14786</v>
      </c>
      <c r="N14" s="65">
        <f>SUM(M14/L14*100)</f>
        <v>95.93200544994485</v>
      </c>
      <c r="O14" s="64">
        <v>27870</v>
      </c>
      <c r="P14" s="64">
        <v>26453</v>
      </c>
      <c r="Q14" s="65">
        <f>SUM(P14/O14*100)</f>
        <v>94.9156799425906</v>
      </c>
      <c r="R14" s="64">
        <v>43283</v>
      </c>
      <c r="S14" s="64">
        <v>41239</v>
      </c>
      <c r="T14" s="65">
        <f>SUM(S14/R14*100)</f>
        <v>95.27759166416377</v>
      </c>
      <c r="U14" s="64">
        <v>15503</v>
      </c>
      <c r="V14" s="64">
        <v>14750</v>
      </c>
      <c r="W14" s="65">
        <f>SUM(V14/U14*100)</f>
        <v>95.14287557246985</v>
      </c>
      <c r="X14" s="64">
        <v>29925</v>
      </c>
      <c r="Y14" s="64">
        <v>28314</v>
      </c>
      <c r="Z14" s="65">
        <f>SUM(Y14/X14*100)</f>
        <v>94.61654135338345</v>
      </c>
      <c r="AA14" s="64">
        <v>45428</v>
      </c>
      <c r="AB14" s="64">
        <v>43064</v>
      </c>
      <c r="AC14" s="65">
        <f>SUM(AB14/AA14*100)</f>
        <v>94.79616095799948</v>
      </c>
      <c r="AD14" s="64">
        <v>12292</v>
      </c>
      <c r="AE14" s="64">
        <v>11489</v>
      </c>
      <c r="AF14" s="65">
        <f>SUM(AE14/AD14*100)</f>
        <v>93.46729580214775</v>
      </c>
      <c r="AG14" s="64">
        <v>20305</v>
      </c>
      <c r="AH14" s="64">
        <v>18863</v>
      </c>
      <c r="AI14" s="65">
        <f>SUM(AH14/AG14*100)</f>
        <v>92.89830091110564</v>
      </c>
      <c r="AJ14" s="64">
        <v>32597</v>
      </c>
      <c r="AK14" s="64">
        <v>30352</v>
      </c>
      <c r="AL14" s="65">
        <f>SUM(AK14/AJ14*100)</f>
        <v>93.11286314691536</v>
      </c>
      <c r="AM14" s="64">
        <v>51772</v>
      </c>
      <c r="AN14" s="64">
        <v>49259</v>
      </c>
      <c r="AO14" s="65">
        <f>SUM(AN14/AM14*100)</f>
        <v>95.1460248783126</v>
      </c>
      <c r="AP14" s="64">
        <v>88940</v>
      </c>
      <c r="AQ14" s="64">
        <v>84025</v>
      </c>
      <c r="AR14" s="65">
        <f>SUM(AQ14/AP14*100)</f>
        <v>94.47380256352598</v>
      </c>
      <c r="AS14" s="64">
        <v>140712</v>
      </c>
      <c r="AT14" s="64">
        <v>133284</v>
      </c>
      <c r="AU14" s="65">
        <f>SUM(AT14/AS14*100)</f>
        <v>94.72113252601058</v>
      </c>
    </row>
    <row r="15" spans="1:47" ht="15">
      <c r="A15" s="96" t="s">
        <v>107</v>
      </c>
      <c r="B15" s="63" t="s">
        <v>93</v>
      </c>
      <c r="C15" s="64">
        <v>467</v>
      </c>
      <c r="D15" s="64">
        <v>442</v>
      </c>
      <c r="E15" s="65">
        <f>SUM(D15/C15*100)</f>
        <v>94.64668094218416</v>
      </c>
      <c r="F15" s="64">
        <v>18</v>
      </c>
      <c r="G15" s="64">
        <v>15</v>
      </c>
      <c r="H15" s="65">
        <f>SUM(G15/F15*100)</f>
        <v>83.33333333333334</v>
      </c>
      <c r="I15" s="64">
        <v>485</v>
      </c>
      <c r="J15" s="64">
        <v>457</v>
      </c>
      <c r="K15" s="65">
        <f>SUM(J15/I15*100)</f>
        <v>94.22680412371133</v>
      </c>
      <c r="L15" s="64">
        <v>399</v>
      </c>
      <c r="M15" s="64">
        <v>364</v>
      </c>
      <c r="N15" s="65">
        <f>SUM(M15/L15*100)</f>
        <v>91.22807017543859</v>
      </c>
      <c r="O15" s="64">
        <v>42</v>
      </c>
      <c r="P15" s="64">
        <v>37</v>
      </c>
      <c r="Q15" s="65">
        <f>SUM(P15/O15*100)</f>
        <v>88.09523809523809</v>
      </c>
      <c r="R15" s="64">
        <v>441</v>
      </c>
      <c r="S15" s="64">
        <v>401</v>
      </c>
      <c r="T15" s="65">
        <f>SUM(S15/R15*100)</f>
        <v>90.9297052154195</v>
      </c>
      <c r="U15" s="64">
        <v>161</v>
      </c>
      <c r="V15" s="64">
        <v>148</v>
      </c>
      <c r="W15" s="65">
        <f>SUM(V15/U15*100)</f>
        <v>91.92546583850931</v>
      </c>
      <c r="X15" s="64">
        <v>8</v>
      </c>
      <c r="Y15" s="64">
        <v>8</v>
      </c>
      <c r="Z15" s="65">
        <f>SUM(Y15/X15*100)</f>
        <v>100</v>
      </c>
      <c r="AA15" s="64">
        <v>169</v>
      </c>
      <c r="AB15" s="64">
        <v>156</v>
      </c>
      <c r="AC15" s="65">
        <f>SUM(AB15/AA15*100)</f>
        <v>92.3076923076923</v>
      </c>
      <c r="AD15" s="64">
        <v>67</v>
      </c>
      <c r="AE15" s="64">
        <v>55</v>
      </c>
      <c r="AF15" s="65">
        <f>SUM(AE15/AD15*100)</f>
        <v>82.08955223880598</v>
      </c>
      <c r="AG15" s="64">
        <v>10</v>
      </c>
      <c r="AH15" s="64">
        <v>7</v>
      </c>
      <c r="AI15" s="65">
        <f>SUM(AH15/AG15*100)</f>
        <v>70</v>
      </c>
      <c r="AJ15" s="64">
        <v>77</v>
      </c>
      <c r="AK15" s="64">
        <v>62</v>
      </c>
      <c r="AL15" s="65">
        <f>SUM(AK15/AJ15*100)</f>
        <v>80.51948051948052</v>
      </c>
      <c r="AM15" s="64">
        <v>1094</v>
      </c>
      <c r="AN15" s="64">
        <v>1009</v>
      </c>
      <c r="AO15" s="65">
        <f>SUM(AN15/AM15*100)</f>
        <v>92.23034734917734</v>
      </c>
      <c r="AP15" s="64">
        <v>78</v>
      </c>
      <c r="AQ15" s="64">
        <v>67</v>
      </c>
      <c r="AR15" s="65">
        <f>SUM(AQ15/AP15*100)</f>
        <v>85.8974358974359</v>
      </c>
      <c r="AS15" s="64">
        <v>1172</v>
      </c>
      <c r="AT15" s="64">
        <v>1076</v>
      </c>
      <c r="AU15" s="65">
        <f>SUM(AT15/AS15*100)</f>
        <v>91.80887372013652</v>
      </c>
    </row>
    <row r="16" spans="1:47" ht="15">
      <c r="A16" s="96" t="s">
        <v>108</v>
      </c>
      <c r="B16" s="90" t="s">
        <v>78</v>
      </c>
      <c r="C16" s="90">
        <v>4297</v>
      </c>
      <c r="D16" s="90">
        <v>3566</v>
      </c>
      <c r="E16" s="90">
        <v>82.99</v>
      </c>
      <c r="F16" s="90">
        <v>7285</v>
      </c>
      <c r="G16" s="90">
        <v>5963</v>
      </c>
      <c r="H16" s="90">
        <v>81.85</v>
      </c>
      <c r="I16" s="90">
        <f>F16+C16</f>
        <v>11582</v>
      </c>
      <c r="J16" s="90">
        <f>G16+D16</f>
        <v>9529</v>
      </c>
      <c r="K16" s="91">
        <f>J16/I16*100</f>
        <v>82.2742186150924</v>
      </c>
      <c r="L16" s="90">
        <v>11293</v>
      </c>
      <c r="M16" s="90">
        <v>8807</v>
      </c>
      <c r="N16" s="90">
        <v>77.99</v>
      </c>
      <c r="O16" s="90">
        <v>22466</v>
      </c>
      <c r="P16" s="90">
        <v>17280</v>
      </c>
      <c r="Q16" s="90">
        <v>76.92</v>
      </c>
      <c r="R16" s="90">
        <f>O16+L16</f>
        <v>33759</v>
      </c>
      <c r="S16" s="90">
        <f>P16+M16</f>
        <v>26087</v>
      </c>
      <c r="T16" s="91">
        <f>S16/R16*100</f>
        <v>77.27420835925236</v>
      </c>
      <c r="U16" s="90">
        <v>13368</v>
      </c>
      <c r="V16" s="90">
        <v>10445</v>
      </c>
      <c r="W16" s="90">
        <v>78.13</v>
      </c>
      <c r="X16" s="90">
        <v>26305</v>
      </c>
      <c r="Y16" s="90">
        <v>20360</v>
      </c>
      <c r="Z16" s="90">
        <v>77.4</v>
      </c>
      <c r="AA16" s="90">
        <f>X16+U16</f>
        <v>39673</v>
      </c>
      <c r="AB16" s="90">
        <f>Y16+V16</f>
        <v>30805</v>
      </c>
      <c r="AC16" s="91">
        <f>AB16/AA16*100</f>
        <v>77.64726640284324</v>
      </c>
      <c r="AD16" s="90">
        <v>13838</v>
      </c>
      <c r="AE16" s="90">
        <v>10322</v>
      </c>
      <c r="AF16" s="90">
        <v>74.59</v>
      </c>
      <c r="AG16" s="90">
        <v>23722</v>
      </c>
      <c r="AH16" s="90">
        <v>16737</v>
      </c>
      <c r="AI16" s="90">
        <v>70.55</v>
      </c>
      <c r="AJ16" s="90">
        <f>AG16+AD16</f>
        <v>37560</v>
      </c>
      <c r="AK16" s="90">
        <f>AH16+AE16</f>
        <v>27059</v>
      </c>
      <c r="AL16" s="91">
        <f>AK16/AJ16*100</f>
        <v>72.04206602768903</v>
      </c>
      <c r="AM16" s="90">
        <v>42796</v>
      </c>
      <c r="AN16" s="90">
        <v>33140</v>
      </c>
      <c r="AO16" s="90">
        <v>77.44</v>
      </c>
      <c r="AP16" s="90">
        <v>79778</v>
      </c>
      <c r="AQ16" s="90">
        <v>60340</v>
      </c>
      <c r="AR16" s="90">
        <v>75.63</v>
      </c>
      <c r="AS16" s="90">
        <v>122574</v>
      </c>
      <c r="AT16" s="90">
        <v>93480</v>
      </c>
      <c r="AU16" s="90">
        <v>76.26</v>
      </c>
    </row>
    <row r="17" spans="1:47" ht="15">
      <c r="A17" s="96" t="s">
        <v>109</v>
      </c>
      <c r="B17" s="80" t="s">
        <v>79</v>
      </c>
      <c r="C17" s="80">
        <v>2915</v>
      </c>
      <c r="D17" s="80">
        <v>2144</v>
      </c>
      <c r="E17" s="80">
        <v>73.55</v>
      </c>
      <c r="F17" s="80">
        <v>5071</v>
      </c>
      <c r="G17" s="80">
        <v>3672</v>
      </c>
      <c r="H17" s="80">
        <v>72.41</v>
      </c>
      <c r="I17" s="80">
        <f>F17+C17</f>
        <v>7986</v>
      </c>
      <c r="J17" s="80">
        <f>G17+D17</f>
        <v>5816</v>
      </c>
      <c r="K17" s="81">
        <f>J17/I17*100</f>
        <v>72.8274480340596</v>
      </c>
      <c r="L17" s="80">
        <v>9661</v>
      </c>
      <c r="M17" s="80">
        <v>7136</v>
      </c>
      <c r="N17" s="80">
        <v>73.86</v>
      </c>
      <c r="O17" s="80">
        <v>20233</v>
      </c>
      <c r="P17" s="80">
        <v>14795</v>
      </c>
      <c r="Q17" s="80">
        <v>73.12</v>
      </c>
      <c r="R17" s="80">
        <f>O17+L17</f>
        <v>29894</v>
      </c>
      <c r="S17" s="80">
        <f>P17+M17</f>
        <v>21931</v>
      </c>
      <c r="T17" s="81">
        <f>S17/R17*100</f>
        <v>73.36254766842845</v>
      </c>
      <c r="U17" s="80">
        <v>12483</v>
      </c>
      <c r="V17" s="80">
        <v>9272</v>
      </c>
      <c r="W17" s="80">
        <v>74.28</v>
      </c>
      <c r="X17" s="80">
        <v>27997</v>
      </c>
      <c r="Y17" s="80">
        <v>20013</v>
      </c>
      <c r="Z17" s="80">
        <v>71.48</v>
      </c>
      <c r="AA17" s="80">
        <f>X17+U17</f>
        <v>40480</v>
      </c>
      <c r="AB17" s="80">
        <f>Y17+V17</f>
        <v>29285</v>
      </c>
      <c r="AC17" s="81">
        <f>AB17/AA17*100</f>
        <v>72.3443675889328</v>
      </c>
      <c r="AD17" s="80">
        <v>16140</v>
      </c>
      <c r="AE17" s="80">
        <v>12204</v>
      </c>
      <c r="AF17" s="80">
        <v>75.61</v>
      </c>
      <c r="AG17" s="80">
        <v>32903</v>
      </c>
      <c r="AH17" s="80">
        <v>23888</v>
      </c>
      <c r="AI17" s="80">
        <v>72.6</v>
      </c>
      <c r="AJ17" s="80">
        <f>AG17+AD17</f>
        <v>49043</v>
      </c>
      <c r="AK17" s="80">
        <f>AH17+AE17</f>
        <v>36092</v>
      </c>
      <c r="AL17" s="81">
        <f>AK17/AJ17*100</f>
        <v>73.59256162959036</v>
      </c>
      <c r="AM17" s="80">
        <v>41199</v>
      </c>
      <c r="AN17" s="80">
        <v>30756</v>
      </c>
      <c r="AO17" s="80">
        <v>74.65</v>
      </c>
      <c r="AP17" s="80">
        <v>86204</v>
      </c>
      <c r="AQ17" s="80">
        <v>62368</v>
      </c>
      <c r="AR17" s="80">
        <v>72.35</v>
      </c>
      <c r="AS17" s="80">
        <v>127403</v>
      </c>
      <c r="AT17" s="80">
        <v>93124</v>
      </c>
      <c r="AU17" s="80">
        <v>73.09</v>
      </c>
    </row>
    <row r="18" spans="1:47" ht="15">
      <c r="A18" s="96" t="s">
        <v>110</v>
      </c>
      <c r="B18" s="80" t="s">
        <v>80</v>
      </c>
      <c r="C18" s="80">
        <v>5869</v>
      </c>
      <c r="D18" s="80">
        <v>4261</v>
      </c>
      <c r="E18" s="80">
        <v>72.6</v>
      </c>
      <c r="F18" s="80">
        <v>8904</v>
      </c>
      <c r="G18" s="80">
        <v>6462</v>
      </c>
      <c r="H18" s="80">
        <v>72.57</v>
      </c>
      <c r="I18" s="80">
        <v>14773</v>
      </c>
      <c r="J18" s="80">
        <v>10723</v>
      </c>
      <c r="K18" s="80">
        <v>72.58</v>
      </c>
      <c r="L18" s="80">
        <v>14478</v>
      </c>
      <c r="M18" s="80">
        <v>10546</v>
      </c>
      <c r="N18" s="80">
        <v>72.84</v>
      </c>
      <c r="O18" s="80">
        <v>32365</v>
      </c>
      <c r="P18" s="80">
        <v>23230</v>
      </c>
      <c r="Q18" s="80">
        <v>71.77</v>
      </c>
      <c r="R18" s="80">
        <v>46843</v>
      </c>
      <c r="S18" s="80">
        <v>33776</v>
      </c>
      <c r="T18" s="80">
        <v>72.1</v>
      </c>
      <c r="U18" s="80">
        <v>20811</v>
      </c>
      <c r="V18" s="80">
        <v>15228</v>
      </c>
      <c r="W18" s="80">
        <v>73.17</v>
      </c>
      <c r="X18" s="80">
        <v>45281</v>
      </c>
      <c r="Y18" s="80">
        <v>32238</v>
      </c>
      <c r="Z18" s="80">
        <v>71.19</v>
      </c>
      <c r="AA18" s="80">
        <v>66092</v>
      </c>
      <c r="AB18" s="80">
        <v>47466</v>
      </c>
      <c r="AC18" s="80">
        <v>71.81</v>
      </c>
      <c r="AD18" s="80">
        <v>45375</v>
      </c>
      <c r="AE18" s="80">
        <v>32719</v>
      </c>
      <c r="AF18" s="80">
        <v>72.1</v>
      </c>
      <c r="AG18" s="80">
        <v>81998</v>
      </c>
      <c r="AH18" s="80">
        <v>58251</v>
      </c>
      <c r="AI18" s="80">
        <v>71.03</v>
      </c>
      <c r="AJ18" s="80">
        <v>127373</v>
      </c>
      <c r="AK18" s="80">
        <v>90970</v>
      </c>
      <c r="AL18" s="80">
        <v>71.42</v>
      </c>
      <c r="AM18" s="80">
        <v>86533</v>
      </c>
      <c r="AN18" s="80">
        <v>62754</v>
      </c>
      <c r="AO18" s="80">
        <v>72.52</v>
      </c>
      <c r="AP18" s="80">
        <v>168548</v>
      </c>
      <c r="AQ18" s="80">
        <v>120181</v>
      </c>
      <c r="AR18" s="80">
        <v>71.3</v>
      </c>
      <c r="AS18" s="80">
        <v>255081</v>
      </c>
      <c r="AT18" s="80">
        <v>182935</v>
      </c>
      <c r="AU18" s="80">
        <v>71.71</v>
      </c>
    </row>
    <row r="19" spans="1:47" ht="15">
      <c r="A19" s="96" t="s">
        <v>111</v>
      </c>
      <c r="B19" s="63" t="s">
        <v>87</v>
      </c>
      <c r="C19" s="64">
        <v>221</v>
      </c>
      <c r="D19" s="64">
        <v>205</v>
      </c>
      <c r="E19" s="65">
        <f>SUM(D19/C19*100)</f>
        <v>92.76018099547511</v>
      </c>
      <c r="F19" s="64">
        <v>388</v>
      </c>
      <c r="G19" s="64">
        <v>292</v>
      </c>
      <c r="H19" s="65">
        <f>SUM(G19/F19*100)</f>
        <v>75.25773195876289</v>
      </c>
      <c r="I19" s="64">
        <v>609</v>
      </c>
      <c r="J19" s="64">
        <v>497</v>
      </c>
      <c r="K19" s="65">
        <f>SUM(J19/I19*100)</f>
        <v>81.60919540229885</v>
      </c>
      <c r="L19" s="64">
        <v>519</v>
      </c>
      <c r="M19" s="64">
        <v>429</v>
      </c>
      <c r="N19" s="65">
        <f>SUM(M19/L19*100)</f>
        <v>82.65895953757226</v>
      </c>
      <c r="O19" s="64">
        <v>1883</v>
      </c>
      <c r="P19" s="64">
        <v>1388</v>
      </c>
      <c r="Q19" s="65">
        <f>SUM(P19/O19*100)</f>
        <v>73.71216144450345</v>
      </c>
      <c r="R19" s="64">
        <v>2402</v>
      </c>
      <c r="S19" s="64">
        <v>1817</v>
      </c>
      <c r="T19" s="65">
        <f>SUM(S19/R19*100)</f>
        <v>75.64529558701082</v>
      </c>
      <c r="U19" s="64">
        <v>930</v>
      </c>
      <c r="V19" s="64">
        <v>782</v>
      </c>
      <c r="W19" s="65">
        <f>SUM(V19/U19*100)</f>
        <v>84.08602150537634</v>
      </c>
      <c r="X19" s="64">
        <v>3259</v>
      </c>
      <c r="Y19" s="64">
        <v>2341</v>
      </c>
      <c r="Z19" s="65">
        <f>SUM(Y19/X19*100)</f>
        <v>71.8318502608162</v>
      </c>
      <c r="AA19" s="64">
        <v>4189</v>
      </c>
      <c r="AB19" s="64">
        <v>3123</v>
      </c>
      <c r="AC19" s="65">
        <f>SUM(AB19/AA19*100)</f>
        <v>74.55239914060635</v>
      </c>
      <c r="AD19" s="64">
        <v>2041</v>
      </c>
      <c r="AE19" s="64">
        <v>1525</v>
      </c>
      <c r="AF19" s="65">
        <f>SUM(AE19/AD19*100)</f>
        <v>74.71827535521804</v>
      </c>
      <c r="AG19" s="64">
        <v>4583</v>
      </c>
      <c r="AH19" s="64">
        <v>3150</v>
      </c>
      <c r="AI19" s="65">
        <f>SUM(AH19/AG19*100)</f>
        <v>68.73227143792275</v>
      </c>
      <c r="AJ19" s="64">
        <v>6624</v>
      </c>
      <c r="AK19" s="64">
        <v>4675</v>
      </c>
      <c r="AL19" s="65">
        <f>SUM(AK19/AJ19*100)</f>
        <v>70.57669082125604</v>
      </c>
      <c r="AM19" s="64">
        <v>3711</v>
      </c>
      <c r="AN19" s="64">
        <v>2941</v>
      </c>
      <c r="AO19" s="65">
        <f>SUM(AN19/AM19*100)</f>
        <v>79.2508757747238</v>
      </c>
      <c r="AP19" s="64">
        <v>10113</v>
      </c>
      <c r="AQ19" s="64">
        <v>7171</v>
      </c>
      <c r="AR19" s="65">
        <f>SUM(AQ19/AP19*100)</f>
        <v>70.90873133590428</v>
      </c>
      <c r="AS19" s="64">
        <v>13824</v>
      </c>
      <c r="AT19" s="64">
        <v>10112</v>
      </c>
      <c r="AU19" s="65">
        <f>SUM(AT19/AS19*100)</f>
        <v>73.14814814814815</v>
      </c>
    </row>
    <row r="20" spans="1:47" ht="15">
      <c r="A20" s="96" t="s">
        <v>112</v>
      </c>
      <c r="B20" s="80" t="s">
        <v>68</v>
      </c>
      <c r="C20" s="80">
        <v>40642</v>
      </c>
      <c r="D20" s="80">
        <v>30648</v>
      </c>
      <c r="E20" s="80">
        <v>75.4</v>
      </c>
      <c r="F20" s="80">
        <v>60175</v>
      </c>
      <c r="G20" s="80">
        <v>46248</v>
      </c>
      <c r="H20" s="80">
        <v>76.85</v>
      </c>
      <c r="I20" s="80">
        <v>100817</v>
      </c>
      <c r="J20" s="80">
        <v>76896</v>
      </c>
      <c r="K20" s="80">
        <v>76.27</v>
      </c>
      <c r="L20" s="80">
        <v>50672</v>
      </c>
      <c r="M20" s="80">
        <v>37595</v>
      </c>
      <c r="N20" s="80">
        <v>74.19</v>
      </c>
      <c r="O20" s="80">
        <v>103223</v>
      </c>
      <c r="P20" s="80">
        <v>78993</v>
      </c>
      <c r="Q20" s="80">
        <v>76.52</v>
      </c>
      <c r="R20" s="80">
        <v>153895</v>
      </c>
      <c r="S20" s="80">
        <v>116588</v>
      </c>
      <c r="T20" s="80">
        <v>75.75</v>
      </c>
      <c r="U20" s="80">
        <v>32985</v>
      </c>
      <c r="V20" s="80">
        <v>24724</v>
      </c>
      <c r="W20" s="80">
        <v>74.95</v>
      </c>
      <c r="X20" s="80">
        <v>70686</v>
      </c>
      <c r="Y20" s="80">
        <v>55134</v>
      </c>
      <c r="Z20" s="80">
        <v>77.99</v>
      </c>
      <c r="AA20" s="80">
        <v>103671</v>
      </c>
      <c r="AB20" s="80">
        <v>79858</v>
      </c>
      <c r="AC20" s="80">
        <v>77.03</v>
      </c>
      <c r="AD20" s="80">
        <v>25608</v>
      </c>
      <c r="AE20" s="80">
        <v>19656</v>
      </c>
      <c r="AF20" s="80">
        <v>76.75</v>
      </c>
      <c r="AG20" s="80">
        <v>46406</v>
      </c>
      <c r="AH20" s="80">
        <v>36724</v>
      </c>
      <c r="AI20" s="80">
        <v>79.13</v>
      </c>
      <c r="AJ20" s="80">
        <v>72014</v>
      </c>
      <c r="AK20" s="80">
        <v>56380</v>
      </c>
      <c r="AL20" s="80">
        <v>78.29</v>
      </c>
      <c r="AM20" s="80">
        <v>149907</v>
      </c>
      <c r="AN20" s="80">
        <v>112623</v>
      </c>
      <c r="AO20" s="80">
        <v>75.12</v>
      </c>
      <c r="AP20" s="80">
        <v>280490</v>
      </c>
      <c r="AQ20" s="80">
        <v>217099</v>
      </c>
      <c r="AR20" s="80">
        <v>77.39</v>
      </c>
      <c r="AS20" s="80">
        <v>430397</v>
      </c>
      <c r="AT20" s="80">
        <v>329722</v>
      </c>
      <c r="AU20" s="81">
        <v>76.6</v>
      </c>
    </row>
    <row r="21" spans="1:47" s="76" customFormat="1" ht="15">
      <c r="A21" s="96" t="s">
        <v>113</v>
      </c>
      <c r="B21" s="63" t="s">
        <v>69</v>
      </c>
      <c r="C21" s="64">
        <v>15250</v>
      </c>
      <c r="D21" s="64">
        <v>13824</v>
      </c>
      <c r="E21" s="65">
        <f>SUM(D21/C21*100)</f>
        <v>90.64918032786885</v>
      </c>
      <c r="F21" s="64">
        <v>24919</v>
      </c>
      <c r="G21" s="64">
        <v>22327</v>
      </c>
      <c r="H21" s="65">
        <f>SUM(G21/F21*100)</f>
        <v>89.59829848709819</v>
      </c>
      <c r="I21" s="64">
        <v>40169</v>
      </c>
      <c r="J21" s="64">
        <v>36151</v>
      </c>
      <c r="K21" s="65">
        <f>SUM(J21/I21*100)</f>
        <v>89.99726156986732</v>
      </c>
      <c r="L21" s="64">
        <v>30049</v>
      </c>
      <c r="M21" s="64">
        <v>27248</v>
      </c>
      <c r="N21" s="65">
        <f>SUM(M21/L21*100)</f>
        <v>90.67855835468734</v>
      </c>
      <c r="O21" s="64">
        <v>65233</v>
      </c>
      <c r="P21" s="64">
        <v>58247</v>
      </c>
      <c r="Q21" s="65">
        <f>SUM(P21/O21*100)</f>
        <v>89.29069642665523</v>
      </c>
      <c r="R21" s="64">
        <v>95282</v>
      </c>
      <c r="S21" s="64">
        <v>85495</v>
      </c>
      <c r="T21" s="65">
        <f>SUM(S21/R21*100)</f>
        <v>89.72838521441615</v>
      </c>
      <c r="U21" s="64">
        <v>38384</v>
      </c>
      <c r="V21" s="64">
        <v>34937</v>
      </c>
      <c r="W21" s="65">
        <f>SUM(V21/U21*100)</f>
        <v>91.0196957065444</v>
      </c>
      <c r="X21" s="64">
        <v>78467</v>
      </c>
      <c r="Y21" s="64">
        <v>70808</v>
      </c>
      <c r="Z21" s="65">
        <f>SUM(Y21/X21*100)</f>
        <v>90.23920883938472</v>
      </c>
      <c r="AA21" s="64">
        <v>116851</v>
      </c>
      <c r="AB21" s="64">
        <v>105745</v>
      </c>
      <c r="AC21" s="65">
        <f>SUM(AB21/AA21*100)</f>
        <v>90.49558839890116</v>
      </c>
      <c r="AD21" s="64">
        <v>15727</v>
      </c>
      <c r="AE21" s="64">
        <v>13989</v>
      </c>
      <c r="AF21" s="65">
        <f>SUM(AE21/AD21*100)</f>
        <v>88.948941311121</v>
      </c>
      <c r="AG21" s="64">
        <v>27689</v>
      </c>
      <c r="AH21" s="64">
        <v>24233</v>
      </c>
      <c r="AI21" s="65">
        <f>SUM(AH21/AG21*100)</f>
        <v>87.51850915526022</v>
      </c>
      <c r="AJ21" s="64">
        <v>43416</v>
      </c>
      <c r="AK21" s="64">
        <v>38222</v>
      </c>
      <c r="AL21" s="65">
        <f>SUM(AK21/AJ21*100)</f>
        <v>88.03666850930533</v>
      </c>
      <c r="AM21" s="64">
        <v>99410</v>
      </c>
      <c r="AN21" s="64">
        <v>89998</v>
      </c>
      <c r="AO21" s="65">
        <f>SUM(AN21/AM21*100)</f>
        <v>90.53213962378031</v>
      </c>
      <c r="AP21" s="64">
        <v>196308</v>
      </c>
      <c r="AQ21" s="64">
        <v>175615</v>
      </c>
      <c r="AR21" s="65">
        <f>SUM(AQ21/AP21*100)</f>
        <v>89.4589115064083</v>
      </c>
      <c r="AS21" s="64">
        <v>295718</v>
      </c>
      <c r="AT21" s="64">
        <v>265613</v>
      </c>
      <c r="AU21" s="65">
        <f>SUM(AT21/AS21*100)</f>
        <v>89.81969308598056</v>
      </c>
    </row>
    <row r="22" spans="1:47" s="76" customFormat="1" ht="15">
      <c r="A22" s="96" t="s">
        <v>114</v>
      </c>
      <c r="B22" s="63" t="s">
        <v>102</v>
      </c>
      <c r="C22" s="64">
        <v>55510</v>
      </c>
      <c r="D22" s="64">
        <v>47813</v>
      </c>
      <c r="E22" s="65">
        <f>SUM(D22/C22*100)</f>
        <v>86.1340299045217</v>
      </c>
      <c r="F22" s="64">
        <v>64593</v>
      </c>
      <c r="G22" s="64">
        <v>56096</v>
      </c>
      <c r="H22" s="65">
        <f>SUM(G22/F22*100)</f>
        <v>86.84532379669623</v>
      </c>
      <c r="I22" s="64">
        <v>120103</v>
      </c>
      <c r="J22" s="64">
        <v>103909</v>
      </c>
      <c r="K22" s="65">
        <f>SUM(J22/I22*100)</f>
        <v>86.51657327460597</v>
      </c>
      <c r="L22" s="64">
        <v>111582</v>
      </c>
      <c r="M22" s="64">
        <v>96006</v>
      </c>
      <c r="N22" s="65">
        <f>SUM(M22/L22*100)</f>
        <v>86.0407592622466</v>
      </c>
      <c r="O22" s="64">
        <v>169503</v>
      </c>
      <c r="P22" s="64">
        <v>145888</v>
      </c>
      <c r="Q22" s="65">
        <f>SUM(P22/O22*100)</f>
        <v>86.06809319009103</v>
      </c>
      <c r="R22" s="64">
        <v>281085</v>
      </c>
      <c r="S22" s="64">
        <v>241894</v>
      </c>
      <c r="T22" s="65">
        <f>SUM(S22/R22*100)</f>
        <v>86.05724247113862</v>
      </c>
      <c r="U22" s="64">
        <v>113660</v>
      </c>
      <c r="V22" s="64">
        <v>97471</v>
      </c>
      <c r="W22" s="65">
        <f>SUM(V22/U22*100)</f>
        <v>85.75664261833539</v>
      </c>
      <c r="X22" s="64">
        <v>172281</v>
      </c>
      <c r="Y22" s="64">
        <v>147707</v>
      </c>
      <c r="Z22" s="65">
        <f>SUM(Y22/X22*100)</f>
        <v>85.73609393955223</v>
      </c>
      <c r="AA22" s="64">
        <v>285941</v>
      </c>
      <c r="AB22" s="64">
        <v>245178</v>
      </c>
      <c r="AC22" s="65">
        <f>SUM(AB22/AA22*100)</f>
        <v>85.74426192816</v>
      </c>
      <c r="AD22" s="64">
        <v>129749</v>
      </c>
      <c r="AE22" s="64">
        <v>110331</v>
      </c>
      <c r="AF22" s="65">
        <f>SUM(AE22/AD22*100)</f>
        <v>85.03418138097403</v>
      </c>
      <c r="AG22" s="64">
        <v>172766</v>
      </c>
      <c r="AH22" s="64">
        <v>147499</v>
      </c>
      <c r="AI22" s="65">
        <f>SUM(AH22/AG22*100)</f>
        <v>85.37501591748376</v>
      </c>
      <c r="AJ22" s="64">
        <v>302515</v>
      </c>
      <c r="AK22" s="64">
        <v>257830</v>
      </c>
      <c r="AL22" s="65">
        <f>SUM(AK22/AJ22*100)</f>
        <v>85.22883162818373</v>
      </c>
      <c r="AM22" s="64">
        <v>410501</v>
      </c>
      <c r="AN22" s="64">
        <v>351621</v>
      </c>
      <c r="AO22" s="65">
        <f>SUM(AN22/AM22*100)</f>
        <v>85.65655138477129</v>
      </c>
      <c r="AP22" s="64">
        <v>579143</v>
      </c>
      <c r="AQ22" s="64">
        <v>497190</v>
      </c>
      <c r="AR22" s="65">
        <f>SUM(AQ22/AP22*100)</f>
        <v>85.84926348069474</v>
      </c>
      <c r="AS22" s="64">
        <v>989644</v>
      </c>
      <c r="AT22" s="64">
        <v>848811</v>
      </c>
      <c r="AU22" s="65">
        <f>SUM(AT22/AS22*100)</f>
        <v>85.76932715198596</v>
      </c>
    </row>
    <row r="23" spans="1:47" s="76" customFormat="1" ht="15">
      <c r="A23" s="96"/>
      <c r="B23" s="63" t="s">
        <v>127</v>
      </c>
      <c r="C23" s="64">
        <v>5111</v>
      </c>
      <c r="D23" s="64">
        <v>3748</v>
      </c>
      <c r="E23" s="65">
        <f>SUM(D23/C23*100)</f>
        <v>73.33202895715124</v>
      </c>
      <c r="F23" s="64">
        <v>5624</v>
      </c>
      <c r="G23" s="64">
        <v>4122</v>
      </c>
      <c r="H23" s="65">
        <f>SUM(G23/F23*100)</f>
        <v>73.29302987197724</v>
      </c>
      <c r="I23" s="64">
        <v>10735</v>
      </c>
      <c r="J23" s="64">
        <v>7870</v>
      </c>
      <c r="K23" s="65">
        <f>SUM(J23/I23*100)</f>
        <v>73.31159757801584</v>
      </c>
      <c r="L23" s="64">
        <v>16714</v>
      </c>
      <c r="M23" s="64">
        <v>12233</v>
      </c>
      <c r="N23" s="65">
        <f>SUM(M23/L23*100)</f>
        <v>73.1901400023932</v>
      </c>
      <c r="O23" s="64">
        <v>26470</v>
      </c>
      <c r="P23" s="64">
        <v>19889</v>
      </c>
      <c r="Q23" s="65">
        <f>SUM(P23/O23*100)</f>
        <v>75.13789195315451</v>
      </c>
      <c r="R23" s="64">
        <v>43184</v>
      </c>
      <c r="S23" s="64">
        <v>32122</v>
      </c>
      <c r="T23" s="65">
        <f>SUM(S23/R23*100)</f>
        <v>74.38403112263802</v>
      </c>
      <c r="U23" s="64">
        <v>19426</v>
      </c>
      <c r="V23" s="64">
        <v>14568</v>
      </c>
      <c r="W23" s="65">
        <f>SUM(V23/U23*100)</f>
        <v>74.99227838978688</v>
      </c>
      <c r="X23" s="64">
        <v>32661</v>
      </c>
      <c r="Y23" s="64">
        <v>24427</v>
      </c>
      <c r="Z23" s="65">
        <f>SUM(Y23/X23*100)</f>
        <v>74.78950430176663</v>
      </c>
      <c r="AA23" s="64">
        <v>52087</v>
      </c>
      <c r="AB23" s="64">
        <v>38995</v>
      </c>
      <c r="AC23" s="65">
        <f>SUM(AB23/AA23*100)</f>
        <v>74.86512949488356</v>
      </c>
      <c r="AD23" s="64">
        <v>23643</v>
      </c>
      <c r="AE23" s="64">
        <v>17316</v>
      </c>
      <c r="AF23" s="65">
        <f>SUM(AE23/AD23*100)</f>
        <v>73.23943661971832</v>
      </c>
      <c r="AG23" s="64">
        <v>31640</v>
      </c>
      <c r="AH23" s="64">
        <v>23245</v>
      </c>
      <c r="AI23" s="65">
        <f>SUM(AH23/AG23*100)</f>
        <v>73.46713021491783</v>
      </c>
      <c r="AJ23" s="64">
        <v>55283</v>
      </c>
      <c r="AK23" s="64">
        <v>40561</v>
      </c>
      <c r="AL23" s="65">
        <f>SUM(AK23/AJ23*100)</f>
        <v>73.36975200332833</v>
      </c>
      <c r="AM23" s="64">
        <v>64894</v>
      </c>
      <c r="AN23" s="64">
        <v>47865</v>
      </c>
      <c r="AO23" s="65">
        <f>SUM(AN23/AM23*100)</f>
        <v>73.7587450303572</v>
      </c>
      <c r="AP23" s="64">
        <v>96395</v>
      </c>
      <c r="AQ23" s="64">
        <v>71683</v>
      </c>
      <c r="AR23" s="65">
        <f>SUM(AQ23/AP23*100)</f>
        <v>74.3638155505991</v>
      </c>
      <c r="AS23" s="64">
        <v>161289</v>
      </c>
      <c r="AT23" s="64">
        <v>119548</v>
      </c>
      <c r="AU23" s="65">
        <f>SUM(AT23/AS23*100)</f>
        <v>74.12036778701585</v>
      </c>
    </row>
    <row r="24" spans="1:47" ht="15">
      <c r="A24" s="96" t="s">
        <v>115</v>
      </c>
      <c r="B24" s="80" t="s">
        <v>70</v>
      </c>
      <c r="C24" s="80"/>
      <c r="D24" s="80"/>
      <c r="E24" s="80">
        <v>0</v>
      </c>
      <c r="F24" s="80">
        <v>2869</v>
      </c>
      <c r="G24" s="80">
        <v>2436</v>
      </c>
      <c r="H24" s="80">
        <v>84.9</v>
      </c>
      <c r="I24" s="80">
        <v>2869</v>
      </c>
      <c r="J24" s="80">
        <v>2436</v>
      </c>
      <c r="K24" s="80">
        <v>84.9</v>
      </c>
      <c r="L24" s="80">
        <v>1</v>
      </c>
      <c r="M24" s="80">
        <v>1</v>
      </c>
      <c r="N24" s="80">
        <v>100</v>
      </c>
      <c r="O24" s="80">
        <v>2536</v>
      </c>
      <c r="P24" s="80">
        <v>2172</v>
      </c>
      <c r="Q24" s="80">
        <v>85.64</v>
      </c>
      <c r="R24" s="80">
        <v>2537</v>
      </c>
      <c r="S24" s="80">
        <v>2173</v>
      </c>
      <c r="T24" s="80">
        <v>85.65</v>
      </c>
      <c r="U24" s="80"/>
      <c r="V24" s="80"/>
      <c r="W24" s="80">
        <v>0</v>
      </c>
      <c r="X24" s="80">
        <v>1533</v>
      </c>
      <c r="Y24" s="80">
        <v>1301</v>
      </c>
      <c r="Z24" s="80">
        <v>84.86</v>
      </c>
      <c r="AA24" s="80">
        <v>1533</v>
      </c>
      <c r="AB24" s="80">
        <v>1301</v>
      </c>
      <c r="AC24" s="80">
        <v>84.86</v>
      </c>
      <c r="AD24" s="80"/>
      <c r="AE24" s="80"/>
      <c r="AF24" s="80">
        <v>0</v>
      </c>
      <c r="AG24" s="80">
        <v>716</v>
      </c>
      <c r="AH24" s="80">
        <v>600</v>
      </c>
      <c r="AI24" s="80">
        <v>83.79</v>
      </c>
      <c r="AJ24" s="80">
        <v>716</v>
      </c>
      <c r="AK24" s="80">
        <v>600</v>
      </c>
      <c r="AL24" s="80">
        <v>83.79</v>
      </c>
      <c r="AM24" s="80">
        <v>1</v>
      </c>
      <c r="AN24" s="80">
        <v>1</v>
      </c>
      <c r="AO24" s="80">
        <v>100</v>
      </c>
      <c r="AP24" s="80">
        <v>7654</v>
      </c>
      <c r="AQ24" s="80">
        <v>6509</v>
      </c>
      <c r="AR24" s="80">
        <v>85.04</v>
      </c>
      <c r="AS24" s="80">
        <v>7655</v>
      </c>
      <c r="AT24" s="80">
        <v>6510</v>
      </c>
      <c r="AU24" s="80">
        <v>85.04</v>
      </c>
    </row>
    <row r="25" spans="1:47" ht="15">
      <c r="A25" s="96" t="s">
        <v>116</v>
      </c>
      <c r="B25" s="80" t="s">
        <v>84</v>
      </c>
      <c r="C25" s="80">
        <v>1223</v>
      </c>
      <c r="D25" s="80">
        <v>957</v>
      </c>
      <c r="E25" s="80">
        <v>78.25</v>
      </c>
      <c r="F25" s="80">
        <v>2305</v>
      </c>
      <c r="G25" s="80">
        <v>1868</v>
      </c>
      <c r="H25" s="80">
        <v>81.04</v>
      </c>
      <c r="I25" s="80">
        <f>F25+C25</f>
        <v>3528</v>
      </c>
      <c r="J25" s="80">
        <f>G25+D25</f>
        <v>2825</v>
      </c>
      <c r="K25" s="81">
        <f>J25/I25*100</f>
        <v>80.07369614512471</v>
      </c>
      <c r="L25" s="80">
        <v>1266</v>
      </c>
      <c r="M25" s="80">
        <v>978</v>
      </c>
      <c r="N25" s="80">
        <v>77.25</v>
      </c>
      <c r="O25" s="80">
        <v>1986</v>
      </c>
      <c r="P25" s="80">
        <v>1471</v>
      </c>
      <c r="Q25" s="80">
        <v>74.07</v>
      </c>
      <c r="R25" s="80">
        <f>O25+L25</f>
        <v>3252</v>
      </c>
      <c r="S25" s="80">
        <f>P25+M25</f>
        <v>2449</v>
      </c>
      <c r="T25" s="81">
        <f>S25/R25*100</f>
        <v>75.30750307503075</v>
      </c>
      <c r="U25" s="80">
        <v>1060</v>
      </c>
      <c r="V25" s="80">
        <v>790</v>
      </c>
      <c r="W25" s="80">
        <v>74.53</v>
      </c>
      <c r="X25" s="80">
        <v>1505</v>
      </c>
      <c r="Y25" s="80">
        <v>1100</v>
      </c>
      <c r="Z25" s="80">
        <v>73.09</v>
      </c>
      <c r="AA25" s="80">
        <f>X25+U25</f>
        <v>2565</v>
      </c>
      <c r="AB25" s="80">
        <f>Y25+V25</f>
        <v>1890</v>
      </c>
      <c r="AC25" s="81">
        <f>AB25/AA25*100</f>
        <v>73.68421052631578</v>
      </c>
      <c r="AD25" s="80">
        <v>1359</v>
      </c>
      <c r="AE25" s="80">
        <v>1103</v>
      </c>
      <c r="AF25" s="80">
        <v>81.16</v>
      </c>
      <c r="AG25" s="80">
        <v>1191</v>
      </c>
      <c r="AH25" s="80">
        <v>858</v>
      </c>
      <c r="AI25" s="80">
        <v>72.04</v>
      </c>
      <c r="AJ25" s="80">
        <f>AG25+AD25</f>
        <v>2550</v>
      </c>
      <c r="AK25" s="80">
        <f>AH25+AE25</f>
        <v>1961</v>
      </c>
      <c r="AL25" s="81">
        <f>AK25/AJ25*100</f>
        <v>76.90196078431373</v>
      </c>
      <c r="AM25" s="80">
        <v>4908</v>
      </c>
      <c r="AN25" s="80">
        <v>3828</v>
      </c>
      <c r="AO25" s="80">
        <v>78</v>
      </c>
      <c r="AP25" s="80">
        <v>6987</v>
      </c>
      <c r="AQ25" s="80">
        <v>5297</v>
      </c>
      <c r="AR25" s="80">
        <v>75.81</v>
      </c>
      <c r="AS25" s="80">
        <v>11895</v>
      </c>
      <c r="AT25" s="80">
        <v>9125</v>
      </c>
      <c r="AU25" s="80">
        <v>76.71</v>
      </c>
    </row>
    <row r="26" spans="1:47" ht="15">
      <c r="A26" s="96" t="s">
        <v>117</v>
      </c>
      <c r="B26" s="80" t="s">
        <v>71</v>
      </c>
      <c r="C26" s="80">
        <f>42445+13721</f>
        <v>56166</v>
      </c>
      <c r="D26" s="80">
        <f>23238+5279</f>
        <v>28517</v>
      </c>
      <c r="E26" s="81">
        <f>+D26/C26*100</f>
        <v>50.77270946836164</v>
      </c>
      <c r="F26" s="80">
        <f>53930+14991</f>
        <v>68921</v>
      </c>
      <c r="G26" s="80">
        <f>28309+5926</f>
        <v>34235</v>
      </c>
      <c r="H26" s="81">
        <f>+G26/F26*100</f>
        <v>49.67281380130875</v>
      </c>
      <c r="I26" s="80">
        <f>F26+C26</f>
        <v>125087</v>
      </c>
      <c r="J26" s="80">
        <f>G26+D26</f>
        <v>62752</v>
      </c>
      <c r="K26" s="81">
        <f>J26/I26*100</f>
        <v>50.166683987944396</v>
      </c>
      <c r="L26" s="80">
        <f>58127+21150</f>
        <v>79277</v>
      </c>
      <c r="M26" s="80">
        <f>31840+8267</f>
        <v>40107</v>
      </c>
      <c r="N26" s="81">
        <f>+M26/L26*100</f>
        <v>50.59096585390467</v>
      </c>
      <c r="O26" s="80">
        <f>76996+23037</f>
        <v>100033</v>
      </c>
      <c r="P26" s="80">
        <f>40179+9245</f>
        <v>49424</v>
      </c>
      <c r="Q26" s="81">
        <f>+P26/O26*100</f>
        <v>49.40769546049803</v>
      </c>
      <c r="R26" s="80">
        <f>O26+L26</f>
        <v>179310</v>
      </c>
      <c r="S26" s="80">
        <f>P26+M26</f>
        <v>89531</v>
      </c>
      <c r="T26" s="81">
        <f>S26/R26*100</f>
        <v>49.930846020857736</v>
      </c>
      <c r="U26" s="80">
        <f>54686+8129</f>
        <v>62815</v>
      </c>
      <c r="V26" s="80">
        <f>28704+3964</f>
        <v>32668</v>
      </c>
      <c r="W26" s="81">
        <f>V26/U26*100</f>
        <v>52.00668630104275</v>
      </c>
      <c r="X26" s="80">
        <f>71555+7082</f>
        <v>78637</v>
      </c>
      <c r="Y26" s="80">
        <f>34939+3228</f>
        <v>38167</v>
      </c>
      <c r="Z26" s="81">
        <f>Y26/X26*100</f>
        <v>48.535676589900426</v>
      </c>
      <c r="AA26" s="80">
        <f>X26+U26</f>
        <v>141452</v>
      </c>
      <c r="AB26" s="80">
        <f>Y26+V26</f>
        <v>70835</v>
      </c>
      <c r="AC26" s="81">
        <f>AB26/AA26*100</f>
        <v>50.07705794191669</v>
      </c>
      <c r="AD26" s="80">
        <f>69942+4594</f>
        <v>74536</v>
      </c>
      <c r="AE26" s="80">
        <f>32501+2307</f>
        <v>34808</v>
      </c>
      <c r="AF26" s="81">
        <f>AE26/AD26*100</f>
        <v>46.699581410325216</v>
      </c>
      <c r="AG26" s="80">
        <f>82186+2969</f>
        <v>85155</v>
      </c>
      <c r="AH26" s="80">
        <f>35183+1362</f>
        <v>36545</v>
      </c>
      <c r="AI26" s="81">
        <f>AH26/AG26*100</f>
        <v>42.91585931536609</v>
      </c>
      <c r="AJ26" s="80">
        <f>AG26+AD26</f>
        <v>159691</v>
      </c>
      <c r="AK26" s="80">
        <f>AH26+AE26</f>
        <v>71353</v>
      </c>
      <c r="AL26" s="81">
        <f>AK26/AJ26*100</f>
        <v>44.681916952113774</v>
      </c>
      <c r="AM26" s="80">
        <f>225200+47594</f>
        <v>272794</v>
      </c>
      <c r="AN26" s="80">
        <f>116283+19817</f>
        <v>136100</v>
      </c>
      <c r="AO26" s="81">
        <f>AN26/AM26*100</f>
        <v>49.891126637682646</v>
      </c>
      <c r="AP26" s="80">
        <f>284667+48079</f>
        <v>332746</v>
      </c>
      <c r="AQ26" s="80">
        <f>138610+19761</f>
        <v>158371</v>
      </c>
      <c r="AR26" s="81">
        <f>AQ26/AP26*100</f>
        <v>47.595162676636235</v>
      </c>
      <c r="AS26" s="80">
        <f>AP26+AM26</f>
        <v>605540</v>
      </c>
      <c r="AT26" s="80">
        <f>AQ26+AN26</f>
        <v>294471</v>
      </c>
      <c r="AU26" s="81">
        <f>AT26/AS26*100</f>
        <v>48.62948772996003</v>
      </c>
    </row>
    <row r="27" spans="1:47" ht="15">
      <c r="A27" s="96" t="s">
        <v>118</v>
      </c>
      <c r="B27" s="80" t="s">
        <v>72</v>
      </c>
      <c r="C27" s="80">
        <v>35316</v>
      </c>
      <c r="D27" s="80">
        <v>30734</v>
      </c>
      <c r="E27" s="80">
        <v>87.02</v>
      </c>
      <c r="F27" s="80">
        <v>82409</v>
      </c>
      <c r="G27" s="80">
        <v>71423</v>
      </c>
      <c r="H27" s="80">
        <v>86.66</v>
      </c>
      <c r="I27" s="80">
        <v>117725</v>
      </c>
      <c r="J27" s="80">
        <v>102157</v>
      </c>
      <c r="K27" s="80">
        <v>86.77</v>
      </c>
      <c r="L27" s="80">
        <v>66057</v>
      </c>
      <c r="M27" s="80">
        <v>55943</v>
      </c>
      <c r="N27" s="80">
        <v>84.68</v>
      </c>
      <c r="O27" s="80">
        <v>171012</v>
      </c>
      <c r="P27" s="80">
        <v>143672</v>
      </c>
      <c r="Q27" s="80">
        <v>84.01</v>
      </c>
      <c r="R27" s="80">
        <v>237069</v>
      </c>
      <c r="S27" s="80">
        <v>199615</v>
      </c>
      <c r="T27" s="80">
        <v>84.2</v>
      </c>
      <c r="U27" s="80">
        <v>72160</v>
      </c>
      <c r="V27" s="80">
        <v>61440</v>
      </c>
      <c r="W27" s="80">
        <v>85.14</v>
      </c>
      <c r="X27" s="80">
        <v>168511</v>
      </c>
      <c r="Y27" s="80">
        <v>141954</v>
      </c>
      <c r="Z27" s="80">
        <v>84.24</v>
      </c>
      <c r="AA27" s="80">
        <v>240671</v>
      </c>
      <c r="AB27" s="80">
        <v>203394</v>
      </c>
      <c r="AC27" s="80">
        <v>84.51</v>
      </c>
      <c r="AD27" s="80">
        <v>96091</v>
      </c>
      <c r="AE27" s="80">
        <v>83231</v>
      </c>
      <c r="AF27" s="80">
        <v>86.61</v>
      </c>
      <c r="AG27" s="80">
        <v>172699</v>
      </c>
      <c r="AH27" s="80">
        <v>147735</v>
      </c>
      <c r="AI27" s="80">
        <v>85.54</v>
      </c>
      <c r="AJ27" s="80">
        <v>268790</v>
      </c>
      <c r="AK27" s="80">
        <v>230966</v>
      </c>
      <c r="AL27" s="80">
        <v>85.92</v>
      </c>
      <c r="AM27" s="80">
        <v>269624</v>
      </c>
      <c r="AN27" s="80">
        <v>231348</v>
      </c>
      <c r="AO27" s="80">
        <v>85.8</v>
      </c>
      <c r="AP27" s="80">
        <v>594631</v>
      </c>
      <c r="AQ27" s="80">
        <v>504784</v>
      </c>
      <c r="AR27" s="80">
        <v>84.89</v>
      </c>
      <c r="AS27" s="80">
        <v>864255</v>
      </c>
      <c r="AT27" s="80">
        <v>736132</v>
      </c>
      <c r="AU27" s="80">
        <v>85.17</v>
      </c>
    </row>
    <row r="28" spans="1:47" s="76" customFormat="1" ht="15">
      <c r="A28" s="96" t="s">
        <v>119</v>
      </c>
      <c r="B28" s="63" t="s">
        <v>94</v>
      </c>
      <c r="C28" s="64">
        <v>1408</v>
      </c>
      <c r="D28" s="64">
        <v>1316</v>
      </c>
      <c r="E28" s="65">
        <f>SUM(D28/C28*100)</f>
        <v>93.4659090909091</v>
      </c>
      <c r="F28" s="64">
        <v>3228</v>
      </c>
      <c r="G28" s="64">
        <v>2982</v>
      </c>
      <c r="H28" s="65">
        <f>SUM(G28/F28*100)</f>
        <v>92.37918215613384</v>
      </c>
      <c r="I28" s="64">
        <v>4636</v>
      </c>
      <c r="J28" s="64">
        <v>4298</v>
      </c>
      <c r="K28" s="65">
        <f>SUM(J28/I28*100)</f>
        <v>92.70923209663503</v>
      </c>
      <c r="L28" s="64">
        <v>4271</v>
      </c>
      <c r="M28" s="64">
        <v>3988</v>
      </c>
      <c r="N28" s="65">
        <f>SUM(M28/L28*100)</f>
        <v>93.37391711542963</v>
      </c>
      <c r="O28" s="64">
        <v>14733</v>
      </c>
      <c r="P28" s="64">
        <v>13449</v>
      </c>
      <c r="Q28" s="65">
        <f>SUM(P28/O28*100)</f>
        <v>91.28487069843209</v>
      </c>
      <c r="R28" s="64">
        <v>19004</v>
      </c>
      <c r="S28" s="64">
        <v>17437</v>
      </c>
      <c r="T28" s="65">
        <f>SUM(S28/R28*100)</f>
        <v>91.75436750157861</v>
      </c>
      <c r="U28" s="64">
        <v>5235</v>
      </c>
      <c r="V28" s="64">
        <v>4868</v>
      </c>
      <c r="W28" s="65">
        <f>SUM(V28/U28*100)</f>
        <v>92.98949379178606</v>
      </c>
      <c r="X28" s="64">
        <v>13951</v>
      </c>
      <c r="Y28" s="64">
        <v>12742</v>
      </c>
      <c r="Z28" s="65">
        <f>SUM(Y28/X28*100)</f>
        <v>91.33395455522901</v>
      </c>
      <c r="AA28" s="64">
        <v>19186</v>
      </c>
      <c r="AB28" s="64">
        <v>17610</v>
      </c>
      <c r="AC28" s="65">
        <f>SUM(AB28/AA28*100)</f>
        <v>91.7856770561868</v>
      </c>
      <c r="AD28" s="64">
        <v>6983</v>
      </c>
      <c r="AE28" s="64">
        <v>6637</v>
      </c>
      <c r="AF28" s="65">
        <f>SUM(AE28/AD28*100)</f>
        <v>95.04510955176858</v>
      </c>
      <c r="AG28" s="64">
        <v>12731</v>
      </c>
      <c r="AH28" s="64">
        <v>11959</v>
      </c>
      <c r="AI28" s="65">
        <f>SUM(AH28/AG28*100)</f>
        <v>93.93606158196528</v>
      </c>
      <c r="AJ28" s="64">
        <v>19714</v>
      </c>
      <c r="AK28" s="64">
        <v>18596</v>
      </c>
      <c r="AL28" s="65">
        <f>SUM(AK28/AJ28*100)</f>
        <v>94.32890331743938</v>
      </c>
      <c r="AM28" s="64">
        <v>17897</v>
      </c>
      <c r="AN28" s="64">
        <v>16809</v>
      </c>
      <c r="AO28" s="65">
        <f>SUM(AN28/AM28*100)</f>
        <v>93.92076884394032</v>
      </c>
      <c r="AP28" s="64">
        <v>44643</v>
      </c>
      <c r="AQ28" s="64">
        <v>41132</v>
      </c>
      <c r="AR28" s="65">
        <f>SUM(AQ28/AP28*100)</f>
        <v>92.13538516676746</v>
      </c>
      <c r="AS28" s="64">
        <v>62540</v>
      </c>
      <c r="AT28" s="64">
        <v>57941</v>
      </c>
      <c r="AU28" s="65">
        <f>SUM(AT28/AS28*100)</f>
        <v>92.6463063639271</v>
      </c>
    </row>
    <row r="29" spans="1:47" ht="15">
      <c r="A29" s="96" t="s">
        <v>120</v>
      </c>
      <c r="B29" s="63" t="s">
        <v>73</v>
      </c>
      <c r="C29" s="64">
        <v>14829</v>
      </c>
      <c r="D29" s="64">
        <v>10770</v>
      </c>
      <c r="E29" s="65">
        <f>SUM(D29/C29*100)</f>
        <v>72.62795872951648</v>
      </c>
      <c r="F29" s="64">
        <v>29568</v>
      </c>
      <c r="G29" s="64">
        <v>21203</v>
      </c>
      <c r="H29" s="65">
        <f>SUM(G29/F29*100)</f>
        <v>71.7092803030303</v>
      </c>
      <c r="I29" s="64">
        <v>44397</v>
      </c>
      <c r="J29" s="64">
        <v>31973</v>
      </c>
      <c r="K29" s="65">
        <f>SUM(J29/I29*100)</f>
        <v>72.01612721580287</v>
      </c>
      <c r="L29" s="64">
        <v>27581</v>
      </c>
      <c r="M29" s="64">
        <v>19894</v>
      </c>
      <c r="N29" s="65">
        <f>SUM(M29/L29*100)</f>
        <v>72.12936441753382</v>
      </c>
      <c r="O29" s="64">
        <v>88517</v>
      </c>
      <c r="P29" s="64">
        <v>64572</v>
      </c>
      <c r="Q29" s="65">
        <f>SUM(P29/O29*100)</f>
        <v>72.94869911994306</v>
      </c>
      <c r="R29" s="64">
        <v>116098</v>
      </c>
      <c r="S29" s="64">
        <v>84466</v>
      </c>
      <c r="T29" s="65">
        <f>SUM(S29/R29*100)</f>
        <v>72.75405261072542</v>
      </c>
      <c r="U29" s="64">
        <v>23446</v>
      </c>
      <c r="V29" s="64">
        <v>16326</v>
      </c>
      <c r="W29" s="65">
        <f>SUM(V29/U29*100)</f>
        <v>69.63234666894141</v>
      </c>
      <c r="X29" s="64">
        <v>86038</v>
      </c>
      <c r="Y29" s="64">
        <v>62728</v>
      </c>
      <c r="Z29" s="65">
        <f>SUM(Y29/X29*100)</f>
        <v>72.9073200213859</v>
      </c>
      <c r="AA29" s="64">
        <v>109484</v>
      </c>
      <c r="AB29" s="64">
        <v>79054</v>
      </c>
      <c r="AC29" s="65">
        <f>SUM(AB29/AA29*100)</f>
        <v>72.20598443608198</v>
      </c>
      <c r="AD29" s="64">
        <v>11718</v>
      </c>
      <c r="AE29" s="64">
        <v>8110</v>
      </c>
      <c r="AF29" s="65">
        <f>SUM(AE29/AD29*100)</f>
        <v>69.20976275814985</v>
      </c>
      <c r="AG29" s="64">
        <v>35636</v>
      </c>
      <c r="AH29" s="64">
        <v>25728</v>
      </c>
      <c r="AI29" s="65">
        <f>SUM(AH29/AG29*100)</f>
        <v>72.19665506790885</v>
      </c>
      <c r="AJ29" s="64">
        <v>47354</v>
      </c>
      <c r="AK29" s="64">
        <v>33838</v>
      </c>
      <c r="AL29" s="65">
        <f>SUM(AK29/AJ29*100)</f>
        <v>71.45753262659966</v>
      </c>
      <c r="AM29" s="64">
        <v>77574</v>
      </c>
      <c r="AN29" s="64">
        <v>55100</v>
      </c>
      <c r="AO29" s="65">
        <f>SUM(AN29/AM29*100)</f>
        <v>71.0289529997164</v>
      </c>
      <c r="AP29" s="64">
        <v>239759</v>
      </c>
      <c r="AQ29" s="64">
        <v>174231</v>
      </c>
      <c r="AR29" s="65">
        <f>SUM(AQ29/AP29*100)</f>
        <v>72.66922201043548</v>
      </c>
      <c r="AS29" s="64">
        <v>317333</v>
      </c>
      <c r="AT29" s="64">
        <v>229331</v>
      </c>
      <c r="AU29" s="65">
        <f>SUM(AT29/AS29*100)</f>
        <v>72.26824818093296</v>
      </c>
    </row>
    <row r="30" spans="1:47" ht="15">
      <c r="A30" s="96" t="s">
        <v>121</v>
      </c>
      <c r="B30" s="80" t="s">
        <v>74</v>
      </c>
      <c r="C30" s="76">
        <v>232869</v>
      </c>
      <c r="D30" s="76">
        <v>186849</v>
      </c>
      <c r="E30" s="89">
        <v>80.23781611120415</v>
      </c>
      <c r="F30" s="76">
        <v>279778</v>
      </c>
      <c r="G30" s="76">
        <v>220899</v>
      </c>
      <c r="H30" s="89">
        <v>78.95510011509124</v>
      </c>
      <c r="I30" s="76">
        <v>512647</v>
      </c>
      <c r="J30" s="76">
        <v>407748</v>
      </c>
      <c r="K30" s="89">
        <v>79.53777160502256</v>
      </c>
      <c r="L30" s="76">
        <v>303541</v>
      </c>
      <c r="M30" s="76">
        <v>242736</v>
      </c>
      <c r="N30" s="89">
        <v>79.96810974464734</v>
      </c>
      <c r="O30" s="76">
        <v>600240</v>
      </c>
      <c r="P30" s="76">
        <v>466785</v>
      </c>
      <c r="Q30" s="89">
        <v>77.76639344262296</v>
      </c>
      <c r="R30" s="76">
        <v>903781</v>
      </c>
      <c r="S30" s="76">
        <v>709521</v>
      </c>
      <c r="T30" s="89">
        <v>78.50585484757923</v>
      </c>
      <c r="U30" s="76">
        <v>214619</v>
      </c>
      <c r="V30" s="76">
        <v>173232</v>
      </c>
      <c r="W30" s="89">
        <v>80.71605962193469</v>
      </c>
      <c r="X30" s="76">
        <v>449684</v>
      </c>
      <c r="Y30" s="76">
        <v>355152</v>
      </c>
      <c r="Z30" s="89">
        <v>78.97812686241895</v>
      </c>
      <c r="AA30" s="76">
        <v>664303</v>
      </c>
      <c r="AB30" s="76">
        <v>528384</v>
      </c>
      <c r="AC30" s="89">
        <v>79.53960767902599</v>
      </c>
      <c r="AD30" s="76">
        <v>195143</v>
      </c>
      <c r="AE30" s="76">
        <v>157607</v>
      </c>
      <c r="AF30" s="89">
        <v>80.76487498911055</v>
      </c>
      <c r="AG30" s="76">
        <v>355305</v>
      </c>
      <c r="AH30" s="76">
        <v>280761</v>
      </c>
      <c r="AI30" s="89">
        <v>79.01971545573522</v>
      </c>
      <c r="AJ30" s="76">
        <v>550448</v>
      </c>
      <c r="AK30" s="76">
        <v>438368</v>
      </c>
      <c r="AL30" s="89">
        <v>79.63840362759062</v>
      </c>
      <c r="AM30" s="76">
        <v>946172</v>
      </c>
      <c r="AN30" s="76">
        <v>760424</v>
      </c>
      <c r="AO30" s="89">
        <v>80.36847423090093</v>
      </c>
      <c r="AP30" s="76">
        <v>1685007</v>
      </c>
      <c r="AQ30" s="76">
        <v>1323597</v>
      </c>
      <c r="AR30" s="89">
        <v>78.55142441544754</v>
      </c>
      <c r="AS30" s="76">
        <v>2631179</v>
      </c>
      <c r="AT30" s="76">
        <v>2084021</v>
      </c>
      <c r="AU30" s="89">
        <v>79.20483555090702</v>
      </c>
    </row>
    <row r="31" spans="1:47" ht="15">
      <c r="A31" s="96" t="s">
        <v>122</v>
      </c>
      <c r="B31" s="63" t="s">
        <v>75</v>
      </c>
      <c r="C31" s="64">
        <v>1917</v>
      </c>
      <c r="D31" s="64">
        <v>1417</v>
      </c>
      <c r="E31" s="65">
        <f>SUM(D31/C31*100)</f>
        <v>73.91757955138237</v>
      </c>
      <c r="F31" s="64">
        <v>3527</v>
      </c>
      <c r="G31" s="64">
        <v>2551</v>
      </c>
      <c r="H31" s="65">
        <f>SUM(G31/F31*100)</f>
        <v>72.32775730082223</v>
      </c>
      <c r="I31" s="64">
        <v>5444</v>
      </c>
      <c r="J31" s="64">
        <v>3968</v>
      </c>
      <c r="K31" s="65">
        <f>SUM(J31/I31*100)</f>
        <v>72.88758265980897</v>
      </c>
      <c r="L31" s="64">
        <v>2703</v>
      </c>
      <c r="M31" s="64">
        <v>1935</v>
      </c>
      <c r="N31" s="65">
        <f>SUM(M31/L31*100)</f>
        <v>71.58712541620422</v>
      </c>
      <c r="O31" s="64">
        <v>7750</v>
      </c>
      <c r="P31" s="64">
        <v>5281</v>
      </c>
      <c r="Q31" s="65">
        <f>SUM(P31/O31*100)</f>
        <v>68.14193548387097</v>
      </c>
      <c r="R31" s="64">
        <v>10453</v>
      </c>
      <c r="S31" s="64">
        <v>7216</v>
      </c>
      <c r="T31" s="65">
        <f>SUM(S31/R31*100)</f>
        <v>69.03281354635033</v>
      </c>
      <c r="U31" s="64">
        <v>3017</v>
      </c>
      <c r="V31" s="64">
        <v>2163</v>
      </c>
      <c r="W31" s="65">
        <f>SUM(V31/U31*100)</f>
        <v>71.6937354988399</v>
      </c>
      <c r="X31" s="64">
        <v>9428</v>
      </c>
      <c r="Y31" s="64">
        <v>6202</v>
      </c>
      <c r="Z31" s="65">
        <f>SUM(Y31/X31*100)</f>
        <v>65.782774713619</v>
      </c>
      <c r="AA31" s="64">
        <v>12445</v>
      </c>
      <c r="AB31" s="64">
        <v>8365</v>
      </c>
      <c r="AC31" s="65">
        <f>SUM(AB31/AA31*100)</f>
        <v>67.2157492969064</v>
      </c>
      <c r="AD31" s="64">
        <v>4031</v>
      </c>
      <c r="AE31" s="64">
        <v>2849</v>
      </c>
      <c r="AF31" s="65">
        <f>SUM(AE31/AD31*100)</f>
        <v>70.67725130240635</v>
      </c>
      <c r="AG31" s="64">
        <v>12112</v>
      </c>
      <c r="AH31" s="64">
        <v>7462</v>
      </c>
      <c r="AI31" s="65">
        <f>SUM(AH31/AG31*100)</f>
        <v>61.60832232496698</v>
      </c>
      <c r="AJ31" s="64">
        <v>16143</v>
      </c>
      <c r="AK31" s="64">
        <v>10311</v>
      </c>
      <c r="AL31" s="65">
        <f>SUM(AK31/AJ31*100)</f>
        <v>63.872886080654155</v>
      </c>
      <c r="AM31" s="64">
        <v>11668</v>
      </c>
      <c r="AN31" s="64">
        <v>8364</v>
      </c>
      <c r="AO31" s="65">
        <f>SUM(AN31/AM31*100)</f>
        <v>71.68323620157696</v>
      </c>
      <c r="AP31" s="64">
        <v>32817</v>
      </c>
      <c r="AQ31" s="64">
        <v>21496</v>
      </c>
      <c r="AR31" s="65">
        <f>SUM(AQ31/AP31*100)</f>
        <v>65.50263582899107</v>
      </c>
      <c r="AS31" s="64">
        <v>44485</v>
      </c>
      <c r="AT31" s="64">
        <v>29860</v>
      </c>
      <c r="AU31" s="65">
        <f>SUM(AT31/AS31*100)</f>
        <v>67.1237495785096</v>
      </c>
    </row>
    <row r="32" spans="1:47" ht="15">
      <c r="A32" s="96" t="s">
        <v>123</v>
      </c>
      <c r="B32" s="63" t="s">
        <v>76</v>
      </c>
      <c r="C32" s="64">
        <v>77400</v>
      </c>
      <c r="D32" s="64">
        <v>60908</v>
      </c>
      <c r="E32" s="65">
        <f>SUM(D32/C32*100)</f>
        <v>78.69250645994832</v>
      </c>
      <c r="F32" s="64">
        <v>136262</v>
      </c>
      <c r="G32" s="64">
        <v>103943</v>
      </c>
      <c r="H32" s="65">
        <f>SUM(G32/F32*100)</f>
        <v>76.28172197678002</v>
      </c>
      <c r="I32" s="64">
        <v>213662</v>
      </c>
      <c r="J32" s="64">
        <v>164851</v>
      </c>
      <c r="K32" s="65">
        <f>SUM(J32/I32*100)</f>
        <v>77.15503926762831</v>
      </c>
      <c r="L32" s="64">
        <v>115810</v>
      </c>
      <c r="M32" s="64">
        <v>89131</v>
      </c>
      <c r="N32" s="65">
        <f>SUM(M32/L32*100)</f>
        <v>76.96312926344875</v>
      </c>
      <c r="O32" s="64">
        <v>258908</v>
      </c>
      <c r="P32" s="64">
        <v>194807</v>
      </c>
      <c r="Q32" s="65">
        <f>SUM(P32/O32*100)</f>
        <v>75.24178472662103</v>
      </c>
      <c r="R32" s="64">
        <v>374718</v>
      </c>
      <c r="S32" s="64">
        <v>283938</v>
      </c>
      <c r="T32" s="65">
        <f>SUM(S32/R32*100)</f>
        <v>75.77378188397675</v>
      </c>
      <c r="U32" s="64">
        <v>89847</v>
      </c>
      <c r="V32" s="64">
        <v>68239</v>
      </c>
      <c r="W32" s="65">
        <f>SUM(V32/U32*100)</f>
        <v>75.95022649615457</v>
      </c>
      <c r="X32" s="64">
        <v>201769</v>
      </c>
      <c r="Y32" s="64">
        <v>150827</v>
      </c>
      <c r="Z32" s="65">
        <f>SUM(Y32/X32*100)</f>
        <v>74.75231576704053</v>
      </c>
      <c r="AA32" s="64">
        <v>291616</v>
      </c>
      <c r="AB32" s="64">
        <v>219066</v>
      </c>
      <c r="AC32" s="65">
        <f>SUM(AB32/AA32*100)</f>
        <v>75.12139251618567</v>
      </c>
      <c r="AD32" s="64">
        <v>51991</v>
      </c>
      <c r="AE32" s="64">
        <v>38715</v>
      </c>
      <c r="AF32" s="65">
        <f>SUM(AE32/AD32*100)</f>
        <v>74.46481121732607</v>
      </c>
      <c r="AG32" s="64">
        <v>94524</v>
      </c>
      <c r="AH32" s="64">
        <v>69607</v>
      </c>
      <c r="AI32" s="65">
        <f>SUM(AH32/AG32*100)</f>
        <v>73.63949896322627</v>
      </c>
      <c r="AJ32" s="64">
        <v>146515</v>
      </c>
      <c r="AK32" s="64">
        <v>108322</v>
      </c>
      <c r="AL32" s="65">
        <f>SUM(AK32/AJ32*100)</f>
        <v>73.93236187421083</v>
      </c>
      <c r="AM32" s="64">
        <v>335048</v>
      </c>
      <c r="AN32" s="64">
        <v>256993</v>
      </c>
      <c r="AO32" s="65">
        <f>SUM(AN32/AM32*100)</f>
        <v>76.70333802917791</v>
      </c>
      <c r="AP32" s="64">
        <v>691463</v>
      </c>
      <c r="AQ32" s="64">
        <v>519184</v>
      </c>
      <c r="AR32" s="65">
        <f>SUM(AQ32/AP32*100)</f>
        <v>75.08485631190678</v>
      </c>
      <c r="AS32" s="64">
        <v>1026511</v>
      </c>
      <c r="AT32" s="64">
        <v>776177</v>
      </c>
      <c r="AU32" s="65">
        <f>SUM(AT32/AS32*100)</f>
        <v>75.6131205608123</v>
      </c>
    </row>
    <row r="33" spans="1:47" ht="15">
      <c r="A33" s="66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75"/>
    </row>
    <row r="34" spans="1:47" ht="15.75" thickBot="1">
      <c r="A34" s="122" t="s">
        <v>22</v>
      </c>
      <c r="B34" s="123"/>
      <c r="C34" s="68">
        <f>SUM(C10:C32)</f>
        <v>605768</v>
      </c>
      <c r="D34" s="68">
        <f>SUM(D10:D32)</f>
        <v>475455</v>
      </c>
      <c r="E34" s="69">
        <f>+D34/C34*100</f>
        <v>78.48796899142906</v>
      </c>
      <c r="F34" s="68">
        <f>SUM(F10:F32)</f>
        <v>1109945</v>
      </c>
      <c r="G34" s="68">
        <f>SUM(G10:G32)</f>
        <v>889060</v>
      </c>
      <c r="H34" s="69">
        <f>+G34/F34*100</f>
        <v>80.09946438787507</v>
      </c>
      <c r="I34" s="68">
        <f>SUM(I10:I32)</f>
        <v>1715713</v>
      </c>
      <c r="J34" s="68">
        <f>SUM(J10:J32)</f>
        <v>1364515</v>
      </c>
      <c r="K34" s="69">
        <f>+J34/I34*100</f>
        <v>79.53049257072715</v>
      </c>
      <c r="L34" s="68">
        <f>SUM(L10:L32)</f>
        <v>938812</v>
      </c>
      <c r="M34" s="68">
        <f>SUM(M10:M32)</f>
        <v>736421</v>
      </c>
      <c r="N34" s="69">
        <f>+M34/L34*100</f>
        <v>78.44179665364311</v>
      </c>
      <c r="O34" s="68">
        <f>SUM(O10:O32)</f>
        <v>2265973</v>
      </c>
      <c r="P34" s="68">
        <f>SUM(P10:P32)</f>
        <v>1804546</v>
      </c>
      <c r="Q34" s="69">
        <f>+P34/O34*100</f>
        <v>79.63669470024577</v>
      </c>
      <c r="R34" s="68">
        <f>SUM(R10:R32)</f>
        <v>3204785</v>
      </c>
      <c r="S34" s="68">
        <f>SUM(S10:S32)</f>
        <v>2540967</v>
      </c>
      <c r="T34" s="69">
        <f>+S34/R34*100</f>
        <v>79.2866604155973</v>
      </c>
      <c r="U34" s="68">
        <f>SUM(U10:U32)</f>
        <v>782960</v>
      </c>
      <c r="V34" s="68">
        <f>SUM(V10:V32)</f>
        <v>618543</v>
      </c>
      <c r="W34" s="69">
        <f>+V34/U34*100</f>
        <v>79.00058751404924</v>
      </c>
      <c r="X34" s="68">
        <f>SUM(X10:X32)</f>
        <v>1689286</v>
      </c>
      <c r="Y34" s="68">
        <f>SUM(Y10:Y32)</f>
        <v>1338963</v>
      </c>
      <c r="Z34" s="69">
        <f>+Y34/X34*100</f>
        <v>79.26206693241997</v>
      </c>
      <c r="AA34" s="68">
        <f>SUM(AA10:AA32)</f>
        <v>2472246</v>
      </c>
      <c r="AB34" s="68">
        <f>SUM(AB10:AB32)</f>
        <v>1957506</v>
      </c>
      <c r="AC34" s="69">
        <f>+AB34/AA34*100</f>
        <v>79.17925643321902</v>
      </c>
      <c r="AD34" s="68">
        <f>SUM(AD10:AD32)</f>
        <v>755752</v>
      </c>
      <c r="AE34" s="68">
        <f>SUM(AE10:AE32)</f>
        <v>587560</v>
      </c>
      <c r="AF34" s="69">
        <f>+AE34/AD34*100</f>
        <v>77.7450803967439</v>
      </c>
      <c r="AG34" s="68">
        <f>SUM(AG10:AG32)</f>
        <v>1310814</v>
      </c>
      <c r="AH34" s="68">
        <f>SUM(AH10:AH32)</f>
        <v>1019026</v>
      </c>
      <c r="AI34" s="69">
        <f>+AH34/AG34*100</f>
        <v>77.73993869458215</v>
      </c>
      <c r="AJ34" s="68">
        <f>SUM(AJ10:AJ32)</f>
        <v>2066566</v>
      </c>
      <c r="AK34" s="68">
        <f>SUM(AK10:AK32)</f>
        <v>1606586</v>
      </c>
      <c r="AL34" s="69">
        <f>+AK34/AJ34*100</f>
        <v>77.7418190369918</v>
      </c>
      <c r="AM34" s="68">
        <f>SUM(AM10:AM32)</f>
        <v>3083292</v>
      </c>
      <c r="AN34" s="68">
        <f>SUM(AN10:AN32)</f>
        <v>2417979</v>
      </c>
      <c r="AO34" s="69">
        <f>+AN34/AM34*100</f>
        <v>78.42199181913358</v>
      </c>
      <c r="AP34" s="68">
        <f>SUM(AP10:AP32)</f>
        <v>6376018</v>
      </c>
      <c r="AQ34" s="68">
        <f>SUM(AQ10:AQ32)</f>
        <v>5051595</v>
      </c>
      <c r="AR34" s="69">
        <f>+AQ34/AP34*100</f>
        <v>79.22805424953317</v>
      </c>
      <c r="AS34" s="68">
        <f>SUM(AS10:AS32)</f>
        <v>9459310</v>
      </c>
      <c r="AT34" s="68">
        <f>SUM(AT10:AT32)</f>
        <v>7469574</v>
      </c>
      <c r="AU34" s="69">
        <f>+AT34/AS34*100</f>
        <v>78.9653156519873</v>
      </c>
    </row>
  </sheetData>
  <mergeCells count="35">
    <mergeCell ref="B2:J2"/>
    <mergeCell ref="A4:J4"/>
    <mergeCell ref="A5:A8"/>
    <mergeCell ref="B5:B8"/>
    <mergeCell ref="C5:E5"/>
    <mergeCell ref="F5:H5"/>
    <mergeCell ref="I5:K5"/>
    <mergeCell ref="C6:E6"/>
    <mergeCell ref="F6:H6"/>
    <mergeCell ref="AJ5:AL5"/>
    <mergeCell ref="AM5:AO5"/>
    <mergeCell ref="AP5:AR5"/>
    <mergeCell ref="AS5:AU5"/>
    <mergeCell ref="L5:N5"/>
    <mergeCell ref="O5:Q5"/>
    <mergeCell ref="R5:T5"/>
    <mergeCell ref="U5:W5"/>
    <mergeCell ref="X5:Z5"/>
    <mergeCell ref="AA5:AC5"/>
    <mergeCell ref="U6:W6"/>
    <mergeCell ref="X6:Z6"/>
    <mergeCell ref="AD6:AF6"/>
    <mergeCell ref="AG6:AI6"/>
    <mergeCell ref="AD5:AF5"/>
    <mergeCell ref="AG5:AI5"/>
    <mergeCell ref="AS7:AU7"/>
    <mergeCell ref="A34:B34"/>
    <mergeCell ref="AM6:AO6"/>
    <mergeCell ref="AP6:AR6"/>
    <mergeCell ref="I7:K7"/>
    <mergeCell ref="R7:T7"/>
    <mergeCell ref="AA7:AC7"/>
    <mergeCell ref="AJ7:AL7"/>
    <mergeCell ref="L6:N6"/>
    <mergeCell ref="O6:Q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1"/>
  <sheetViews>
    <sheetView zoomScalePageLayoutView="0" workbookViewId="0" topLeftCell="Y13">
      <selection activeCell="AR31" sqref="AR31"/>
    </sheetView>
  </sheetViews>
  <sheetFormatPr defaultColWidth="9.140625" defaultRowHeight="15"/>
  <cols>
    <col min="2" max="2" width="22.28125" style="0" bestFit="1" customWidth="1"/>
  </cols>
  <sheetData>
    <row r="1" spans="1:59" ht="17.25">
      <c r="A1" s="39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</row>
    <row r="2" spans="1:59" ht="17.25">
      <c r="A2" s="140" t="s">
        <v>95</v>
      </c>
      <c r="B2" s="140"/>
      <c r="C2" s="140"/>
      <c r="D2" s="140"/>
      <c r="E2" s="140"/>
      <c r="F2" s="140"/>
      <c r="G2" s="140"/>
      <c r="H2" s="141"/>
      <c r="I2" s="141"/>
      <c r="J2" s="141"/>
      <c r="K2" s="141"/>
      <c r="L2" s="142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</row>
    <row r="3" spans="1:59" ht="17.25">
      <c r="A3" s="41"/>
      <c r="B3" s="41"/>
      <c r="C3" s="143" t="s">
        <v>49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15" t="s">
        <v>50</v>
      </c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</row>
    <row r="4" spans="1:59" ht="17.25">
      <c r="A4" s="41"/>
      <c r="B4" s="41"/>
      <c r="C4" s="144" t="s">
        <v>24</v>
      </c>
      <c r="D4" s="145"/>
      <c r="E4" s="146"/>
      <c r="F4" s="147" t="s">
        <v>26</v>
      </c>
      <c r="G4" s="147"/>
      <c r="H4" s="147"/>
      <c r="I4" s="147" t="s">
        <v>27</v>
      </c>
      <c r="J4" s="147"/>
      <c r="K4" s="147"/>
      <c r="L4" s="138" t="s">
        <v>51</v>
      </c>
      <c r="M4" s="138"/>
      <c r="N4" s="138"/>
      <c r="O4" s="138" t="s">
        <v>52</v>
      </c>
      <c r="P4" s="138"/>
      <c r="Q4" s="138"/>
      <c r="R4" s="138" t="s">
        <v>53</v>
      </c>
      <c r="S4" s="138"/>
      <c r="T4" s="138"/>
      <c r="U4" s="138" t="s">
        <v>54</v>
      </c>
      <c r="V4" s="138"/>
      <c r="W4" s="138"/>
      <c r="X4" s="138" t="s">
        <v>55</v>
      </c>
      <c r="Y4" s="138"/>
      <c r="Z4" s="138"/>
      <c r="AA4" s="138" t="s">
        <v>56</v>
      </c>
      <c r="AB4" s="138"/>
      <c r="AC4" s="138"/>
      <c r="AD4" s="139" t="s">
        <v>22</v>
      </c>
      <c r="AE4" s="139"/>
      <c r="AF4" s="139"/>
      <c r="AG4" s="138" t="s">
        <v>26</v>
      </c>
      <c r="AH4" s="138"/>
      <c r="AI4" s="138"/>
      <c r="AJ4" s="138" t="s">
        <v>27</v>
      </c>
      <c r="AK4" s="138"/>
      <c r="AL4" s="138"/>
      <c r="AM4" s="138" t="s">
        <v>51</v>
      </c>
      <c r="AN4" s="138"/>
      <c r="AO4" s="138"/>
      <c r="AP4" s="138" t="s">
        <v>52</v>
      </c>
      <c r="AQ4" s="138"/>
      <c r="AR4" s="138"/>
      <c r="AS4" s="139" t="s">
        <v>22</v>
      </c>
      <c r="AT4" s="139"/>
      <c r="AU4" s="139"/>
      <c r="AV4" s="138" t="s">
        <v>53</v>
      </c>
      <c r="AW4" s="138"/>
      <c r="AX4" s="138"/>
      <c r="AY4" s="138" t="s">
        <v>54</v>
      </c>
      <c r="AZ4" s="138"/>
      <c r="BA4" s="138"/>
      <c r="BB4" s="138" t="s">
        <v>55</v>
      </c>
      <c r="BC4" s="138"/>
      <c r="BD4" s="138"/>
      <c r="BE4" s="138" t="s">
        <v>56</v>
      </c>
      <c r="BF4" s="138"/>
      <c r="BG4" s="138"/>
    </row>
    <row r="5" spans="1:59" ht="17.25">
      <c r="A5" s="82"/>
      <c r="B5" s="82"/>
      <c r="C5" s="83"/>
      <c r="D5" s="84"/>
      <c r="E5" s="85"/>
      <c r="F5" s="86"/>
      <c r="G5" s="86"/>
      <c r="H5" s="86"/>
      <c r="I5" s="86"/>
      <c r="J5" s="86"/>
      <c r="K5" s="86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42"/>
      <c r="AE5" s="42"/>
      <c r="AF5" s="42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42"/>
      <c r="AT5" s="42"/>
      <c r="AU5" s="42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</row>
    <row r="6" spans="1:59" ht="15">
      <c r="A6" s="42" t="s">
        <v>57</v>
      </c>
      <c r="B6" s="43" t="s">
        <v>96</v>
      </c>
      <c r="C6" s="43" t="s">
        <v>58</v>
      </c>
      <c r="D6" s="43" t="s">
        <v>59</v>
      </c>
      <c r="E6" s="43" t="s">
        <v>22</v>
      </c>
      <c r="F6" s="43" t="s">
        <v>58</v>
      </c>
      <c r="G6" s="43" t="s">
        <v>59</v>
      </c>
      <c r="H6" s="43" t="s">
        <v>22</v>
      </c>
      <c r="I6" s="43" t="s">
        <v>58</v>
      </c>
      <c r="J6" s="43" t="s">
        <v>59</v>
      </c>
      <c r="K6" s="43" t="s">
        <v>22</v>
      </c>
      <c r="L6" s="43" t="s">
        <v>58</v>
      </c>
      <c r="M6" s="43" t="s">
        <v>59</v>
      </c>
      <c r="N6" s="43" t="s">
        <v>22</v>
      </c>
      <c r="O6" s="43" t="s">
        <v>58</v>
      </c>
      <c r="P6" s="43" t="s">
        <v>59</v>
      </c>
      <c r="Q6" s="43" t="s">
        <v>22</v>
      </c>
      <c r="R6" s="43" t="s">
        <v>58</v>
      </c>
      <c r="S6" s="43" t="s">
        <v>59</v>
      </c>
      <c r="T6" s="43" t="s">
        <v>22</v>
      </c>
      <c r="U6" s="43" t="s">
        <v>58</v>
      </c>
      <c r="V6" s="43" t="s">
        <v>59</v>
      </c>
      <c r="W6" s="43" t="s">
        <v>22</v>
      </c>
      <c r="X6" s="43" t="s">
        <v>58</v>
      </c>
      <c r="Y6" s="43" t="s">
        <v>59</v>
      </c>
      <c r="Z6" s="43" t="s">
        <v>22</v>
      </c>
      <c r="AA6" s="43" t="s">
        <v>58</v>
      </c>
      <c r="AB6" s="43" t="s">
        <v>59</v>
      </c>
      <c r="AC6" s="43" t="s">
        <v>22</v>
      </c>
      <c r="AD6" s="43" t="s">
        <v>58</v>
      </c>
      <c r="AE6" s="43" t="s">
        <v>59</v>
      </c>
      <c r="AF6" s="43" t="s">
        <v>22</v>
      </c>
      <c r="AG6" s="43" t="s">
        <v>58</v>
      </c>
      <c r="AH6" s="43" t="s">
        <v>59</v>
      </c>
      <c r="AI6" s="43" t="s">
        <v>22</v>
      </c>
      <c r="AJ6" s="43" t="s">
        <v>58</v>
      </c>
      <c r="AK6" s="43" t="s">
        <v>59</v>
      </c>
      <c r="AL6" s="43" t="s">
        <v>22</v>
      </c>
      <c r="AM6" s="43" t="s">
        <v>58</v>
      </c>
      <c r="AN6" s="43" t="s">
        <v>59</v>
      </c>
      <c r="AO6" s="43" t="s">
        <v>22</v>
      </c>
      <c r="AP6" s="43" t="s">
        <v>58</v>
      </c>
      <c r="AQ6" s="43" t="s">
        <v>59</v>
      </c>
      <c r="AR6" s="43" t="s">
        <v>22</v>
      </c>
      <c r="AS6" s="43" t="s">
        <v>58</v>
      </c>
      <c r="AT6" s="43" t="s">
        <v>59</v>
      </c>
      <c r="AU6" s="43" t="s">
        <v>22</v>
      </c>
      <c r="AV6" s="43" t="s">
        <v>58</v>
      </c>
      <c r="AW6" s="43" t="s">
        <v>59</v>
      </c>
      <c r="AX6" s="43" t="s">
        <v>22</v>
      </c>
      <c r="AY6" s="43" t="s">
        <v>58</v>
      </c>
      <c r="AZ6" s="43" t="s">
        <v>59</v>
      </c>
      <c r="BA6" s="43" t="s">
        <v>22</v>
      </c>
      <c r="BB6" s="43" t="s">
        <v>58</v>
      </c>
      <c r="BC6" s="43" t="s">
        <v>59</v>
      </c>
      <c r="BD6" s="43" t="s">
        <v>22</v>
      </c>
      <c r="BE6" s="43" t="s">
        <v>58</v>
      </c>
      <c r="BF6" s="43" t="s">
        <v>59</v>
      </c>
      <c r="BG6" s="43" t="s">
        <v>22</v>
      </c>
    </row>
    <row r="7" spans="1:59" ht="15">
      <c r="A7" s="93" t="s">
        <v>103</v>
      </c>
      <c r="B7" s="94" t="s">
        <v>101</v>
      </c>
      <c r="C7" s="95">
        <v>9749</v>
      </c>
      <c r="D7" s="95">
        <v>55721</v>
      </c>
      <c r="E7" s="95">
        <f>+C7+D7</f>
        <v>65470</v>
      </c>
      <c r="F7" s="95">
        <v>2607</v>
      </c>
      <c r="G7" s="95">
        <v>15299</v>
      </c>
      <c r="H7" s="95">
        <v>17906</v>
      </c>
      <c r="I7" s="95">
        <v>262</v>
      </c>
      <c r="J7" s="95">
        <v>1795</v>
      </c>
      <c r="K7" s="95">
        <v>2057</v>
      </c>
      <c r="L7" s="95">
        <v>6415</v>
      </c>
      <c r="M7" s="95">
        <v>36338</v>
      </c>
      <c r="N7" s="95">
        <v>42753</v>
      </c>
      <c r="O7" s="95">
        <v>465</v>
      </c>
      <c r="P7" s="95">
        <v>2289</v>
      </c>
      <c r="Q7" s="95">
        <v>2754</v>
      </c>
      <c r="R7" s="81">
        <f>+F7/C7*100</f>
        <v>26.741204226074466</v>
      </c>
      <c r="S7" s="81">
        <f>+G7/D7*100</f>
        <v>27.456434737352165</v>
      </c>
      <c r="T7" s="81">
        <f>+H7/E7*100</f>
        <v>27.349931266228804</v>
      </c>
      <c r="U7" s="81">
        <f>+I7/C7*100</f>
        <v>2.6874551236024207</v>
      </c>
      <c r="V7" s="81">
        <f>J7/D7*100</f>
        <v>3.2214066509933423</v>
      </c>
      <c r="W7" s="81">
        <f>+K7/E7*100</f>
        <v>3.141897052084924</v>
      </c>
      <c r="X7" s="81">
        <f>+L7/C7*100</f>
        <v>65.801620679044</v>
      </c>
      <c r="Y7" s="81">
        <f>+M7/D7*100</f>
        <v>65.21419213581953</v>
      </c>
      <c r="Z7" s="81">
        <f>+N7/E7*100</f>
        <v>65.30166488468001</v>
      </c>
      <c r="AA7" s="81">
        <f>+O7/C7*100</f>
        <v>4.769719971279105</v>
      </c>
      <c r="AB7" s="81">
        <f>+P7/D7*100</f>
        <v>4.107966475834964</v>
      </c>
      <c r="AC7" s="81">
        <f>+Q7/E7*100</f>
        <v>4.206506797006263</v>
      </c>
      <c r="AD7" s="64">
        <v>8987</v>
      </c>
      <c r="AE7" s="64">
        <v>49061</v>
      </c>
      <c r="AF7" s="64">
        <v>58048</v>
      </c>
      <c r="AG7" s="64">
        <v>2394</v>
      </c>
      <c r="AH7" s="64">
        <v>13241</v>
      </c>
      <c r="AI7" s="64">
        <v>15635</v>
      </c>
      <c r="AJ7" s="64">
        <v>246</v>
      </c>
      <c r="AK7" s="64">
        <v>1691</v>
      </c>
      <c r="AL7" s="64">
        <v>1937</v>
      </c>
      <c r="AM7" s="64">
        <v>5927</v>
      </c>
      <c r="AN7" s="64">
        <v>32147</v>
      </c>
      <c r="AO7" s="64">
        <v>38074</v>
      </c>
      <c r="AP7" s="64">
        <v>420</v>
      </c>
      <c r="AQ7" s="64">
        <v>1982</v>
      </c>
      <c r="AR7" s="64">
        <v>2402</v>
      </c>
      <c r="AS7" s="81">
        <f aca="true" t="shared" si="0" ref="AS7:BG24">+AD7/C7*100</f>
        <v>92.18381372448457</v>
      </c>
      <c r="AT7" s="81">
        <f t="shared" si="0"/>
        <v>88.04759426428097</v>
      </c>
      <c r="AU7" s="81">
        <f t="shared" si="0"/>
        <v>88.66351000458225</v>
      </c>
      <c r="AV7" s="81">
        <f t="shared" si="0"/>
        <v>91.82968929804373</v>
      </c>
      <c r="AW7" s="81">
        <f t="shared" si="0"/>
        <v>86.54814040133341</v>
      </c>
      <c r="AX7" s="81">
        <f t="shared" si="0"/>
        <v>87.3171004132693</v>
      </c>
      <c r="AY7" s="81">
        <f t="shared" si="0"/>
        <v>93.89312977099237</v>
      </c>
      <c r="AZ7" s="81">
        <f t="shared" si="0"/>
        <v>94.20612813370474</v>
      </c>
      <c r="BA7" s="81">
        <f t="shared" si="0"/>
        <v>94.16626154594069</v>
      </c>
      <c r="BB7" s="81">
        <f t="shared" si="0"/>
        <v>92.39282930631333</v>
      </c>
      <c r="BC7" s="81">
        <f t="shared" si="0"/>
        <v>88.46661896637129</v>
      </c>
      <c r="BD7" s="81">
        <f t="shared" si="0"/>
        <v>89.05573877856526</v>
      </c>
      <c r="BE7" s="81">
        <f t="shared" si="0"/>
        <v>90.32258064516128</v>
      </c>
      <c r="BF7" s="81">
        <f t="shared" si="0"/>
        <v>86.58802970729576</v>
      </c>
      <c r="BG7" s="81">
        <f t="shared" si="0"/>
        <v>87.21859114015976</v>
      </c>
    </row>
    <row r="8" spans="1:59" ht="15">
      <c r="A8" s="93" t="s">
        <v>104</v>
      </c>
      <c r="B8" s="63" t="s">
        <v>67</v>
      </c>
      <c r="C8" s="64">
        <v>4302</v>
      </c>
      <c r="D8" s="64">
        <v>7935</v>
      </c>
      <c r="E8" s="64">
        <v>12237</v>
      </c>
      <c r="F8" s="64">
        <v>75</v>
      </c>
      <c r="G8" s="64">
        <v>150</v>
      </c>
      <c r="H8" s="64">
        <v>225</v>
      </c>
      <c r="I8" s="64">
        <v>3464</v>
      </c>
      <c r="J8" s="64">
        <v>6471</v>
      </c>
      <c r="K8" s="64">
        <v>9935</v>
      </c>
      <c r="L8" s="64">
        <v>762</v>
      </c>
      <c r="M8" s="64">
        <v>1313</v>
      </c>
      <c r="N8" s="64">
        <v>2075</v>
      </c>
      <c r="O8" s="64">
        <v>1</v>
      </c>
      <c r="P8" s="64">
        <v>1</v>
      </c>
      <c r="Q8" s="64">
        <v>2</v>
      </c>
      <c r="R8" s="81">
        <f aca="true" t="shared" si="1" ref="R8:T29">+F8/C8*100</f>
        <v>1.7433751743375174</v>
      </c>
      <c r="S8" s="81">
        <f t="shared" si="1"/>
        <v>1.890359168241966</v>
      </c>
      <c r="T8" s="81">
        <f t="shared" si="1"/>
        <v>1.8386859524393233</v>
      </c>
      <c r="U8" s="81">
        <f aca="true" t="shared" si="2" ref="U8:U29">+I8/C8*100</f>
        <v>80.5206880520688</v>
      </c>
      <c r="V8" s="81">
        <f>J8/D8*100</f>
        <v>81.55009451795841</v>
      </c>
      <c r="W8" s="81">
        <f aca="true" t="shared" si="3" ref="W8:W29">+K8/E8*100</f>
        <v>81.18819972215412</v>
      </c>
      <c r="X8" s="81">
        <f aca="true" t="shared" si="4" ref="X8:Z29">+L8/C8*100</f>
        <v>17.712691771269178</v>
      </c>
      <c r="Y8" s="81">
        <f t="shared" si="4"/>
        <v>16.546943919344674</v>
      </c>
      <c r="Z8" s="81">
        <f t="shared" si="4"/>
        <v>16.95677045027376</v>
      </c>
      <c r="AA8" s="81">
        <f aca="true" t="shared" si="5" ref="AA8:AC29">+O8/C8*100</f>
        <v>0.023245002324500233</v>
      </c>
      <c r="AB8" s="81">
        <f t="shared" si="5"/>
        <v>0.01260239445494644</v>
      </c>
      <c r="AC8" s="81">
        <f t="shared" si="5"/>
        <v>0.016343875132793985</v>
      </c>
      <c r="AD8" s="64">
        <v>3777</v>
      </c>
      <c r="AE8" s="64">
        <v>6878</v>
      </c>
      <c r="AF8" s="64">
        <v>10655</v>
      </c>
      <c r="AG8" s="64">
        <v>42</v>
      </c>
      <c r="AH8" s="64">
        <v>80</v>
      </c>
      <c r="AI8" s="64">
        <v>122</v>
      </c>
      <c r="AJ8" s="64">
        <v>3177</v>
      </c>
      <c r="AK8" s="64">
        <v>5812</v>
      </c>
      <c r="AL8" s="64">
        <v>8989</v>
      </c>
      <c r="AM8" s="64">
        <v>557</v>
      </c>
      <c r="AN8" s="64">
        <v>985</v>
      </c>
      <c r="AO8" s="64">
        <v>1542</v>
      </c>
      <c r="AP8" s="64">
        <v>1</v>
      </c>
      <c r="AQ8" s="64">
        <v>1</v>
      </c>
      <c r="AR8" s="64">
        <v>2</v>
      </c>
      <c r="AS8" s="81">
        <f t="shared" si="0"/>
        <v>87.79637377963738</v>
      </c>
      <c r="AT8" s="81">
        <f t="shared" si="0"/>
        <v>86.67926906112162</v>
      </c>
      <c r="AU8" s="81">
        <f t="shared" si="0"/>
        <v>87.07199476995996</v>
      </c>
      <c r="AV8" s="81">
        <f t="shared" si="0"/>
        <v>56.00000000000001</v>
      </c>
      <c r="AW8" s="81">
        <f t="shared" si="0"/>
        <v>53.333333333333336</v>
      </c>
      <c r="AX8" s="81">
        <f t="shared" si="0"/>
        <v>54.22222222222223</v>
      </c>
      <c r="AY8" s="81">
        <f t="shared" si="0"/>
        <v>91.71478060046189</v>
      </c>
      <c r="AZ8" s="81">
        <f t="shared" si="0"/>
        <v>89.81610261165198</v>
      </c>
      <c r="BA8" s="81">
        <f t="shared" si="0"/>
        <v>90.47810770005033</v>
      </c>
      <c r="BB8" s="81">
        <f t="shared" si="0"/>
        <v>73.0971128608924</v>
      </c>
      <c r="BC8" s="81">
        <f t="shared" si="0"/>
        <v>75.01904036557502</v>
      </c>
      <c r="BD8" s="81">
        <f t="shared" si="0"/>
        <v>74.3132530120482</v>
      </c>
      <c r="BE8" s="81">
        <f t="shared" si="0"/>
        <v>100</v>
      </c>
      <c r="BF8" s="81">
        <f t="shared" si="0"/>
        <v>100</v>
      </c>
      <c r="BG8" s="81">
        <f t="shared" si="0"/>
        <v>100</v>
      </c>
    </row>
    <row r="9" spans="1:59" s="76" customFormat="1" ht="15">
      <c r="A9" s="93" t="s">
        <v>105</v>
      </c>
      <c r="B9" s="63" t="s">
        <v>126</v>
      </c>
      <c r="C9" s="64">
        <v>17690</v>
      </c>
      <c r="D9" s="64">
        <v>34961</v>
      </c>
      <c r="E9" s="64">
        <v>52651</v>
      </c>
      <c r="F9" s="64">
        <v>717</v>
      </c>
      <c r="G9" s="64">
        <v>1369</v>
      </c>
      <c r="H9" s="64">
        <v>2086</v>
      </c>
      <c r="I9" s="64">
        <v>213</v>
      </c>
      <c r="J9" s="64">
        <v>612</v>
      </c>
      <c r="K9" s="64">
        <v>825</v>
      </c>
      <c r="L9" s="64">
        <v>3582</v>
      </c>
      <c r="M9" s="64">
        <v>13524</v>
      </c>
      <c r="N9" s="64">
        <v>17106</v>
      </c>
      <c r="O9" s="64">
        <v>13178</v>
      </c>
      <c r="P9" s="64">
        <v>19456</v>
      </c>
      <c r="Q9" s="64">
        <v>32634</v>
      </c>
      <c r="R9" s="81">
        <f>+F9/C9*100</f>
        <v>4.053137365743358</v>
      </c>
      <c r="S9" s="81">
        <f>+G9/D9*100</f>
        <v>3.9157918823832274</v>
      </c>
      <c r="T9" s="81">
        <f>+H9/E9*100</f>
        <v>3.961938044861446</v>
      </c>
      <c r="U9" s="81">
        <f>+I9/C9*100</f>
        <v>1.2040700960994912</v>
      </c>
      <c r="V9" s="81">
        <f>J9/D9*100</f>
        <v>1.7505220102399817</v>
      </c>
      <c r="W9" s="81">
        <f>+K9/E9*100</f>
        <v>1.56692180585364</v>
      </c>
      <c r="X9" s="81">
        <f>+L9/C9*100</f>
        <v>20.24872809496891</v>
      </c>
      <c r="Y9" s="81">
        <f>+M9/D9*100</f>
        <v>38.68310403020509</v>
      </c>
      <c r="Z9" s="81">
        <f>+N9/E9*100</f>
        <v>32.48941140719075</v>
      </c>
      <c r="AA9" s="81">
        <f>+O9/C9*100</f>
        <v>74.49406444318825</v>
      </c>
      <c r="AB9" s="81">
        <f>+P9/D9*100</f>
        <v>55.650582077171705</v>
      </c>
      <c r="AC9" s="81">
        <f>+Q9/E9*100</f>
        <v>61.98172874209417</v>
      </c>
      <c r="AD9" s="64">
        <v>12147</v>
      </c>
      <c r="AE9" s="64">
        <v>25881</v>
      </c>
      <c r="AF9" s="64">
        <v>38028</v>
      </c>
      <c r="AG9" s="64">
        <v>511</v>
      </c>
      <c r="AH9" s="64">
        <v>1028</v>
      </c>
      <c r="AI9" s="64">
        <v>1539</v>
      </c>
      <c r="AJ9" s="64">
        <v>185</v>
      </c>
      <c r="AK9" s="64">
        <v>563</v>
      </c>
      <c r="AL9" s="64">
        <v>748</v>
      </c>
      <c r="AM9" s="64">
        <v>2927</v>
      </c>
      <c r="AN9" s="64">
        <v>11308</v>
      </c>
      <c r="AO9" s="64">
        <v>14235</v>
      </c>
      <c r="AP9" s="64">
        <v>8524</v>
      </c>
      <c r="AQ9" s="64">
        <v>12982</v>
      </c>
      <c r="AR9" s="64">
        <v>21506</v>
      </c>
      <c r="AS9" s="81">
        <f>+AD9/C9*100</f>
        <v>68.66591294516677</v>
      </c>
      <c r="AT9" s="81">
        <f>+AE9/D9*100</f>
        <v>74.02820285460943</v>
      </c>
      <c r="AU9" s="81">
        <f>+AF9/E9*100</f>
        <v>72.22654840363906</v>
      </c>
      <c r="AV9" s="81">
        <f>+AG9/F9*100</f>
        <v>71.26917712691771</v>
      </c>
      <c r="AW9" s="81">
        <f>+AH9/G9*100</f>
        <v>75.09130752373996</v>
      </c>
      <c r="AX9" s="81">
        <f>+AI9/H9*100</f>
        <v>73.77756471716204</v>
      </c>
      <c r="AY9" s="81">
        <f>+AJ9/I9*100</f>
        <v>86.85446009389672</v>
      </c>
      <c r="AZ9" s="81">
        <f>+AK9/J9*100</f>
        <v>91.99346405228758</v>
      </c>
      <c r="BA9" s="81">
        <f>+AL9/K9*100</f>
        <v>90.66666666666666</v>
      </c>
      <c r="BB9" s="81">
        <f>+AM9/L9*100</f>
        <v>81.714126186488</v>
      </c>
      <c r="BC9" s="81">
        <f>+AN9/M9*100</f>
        <v>83.61431529133392</v>
      </c>
      <c r="BD9" s="81">
        <f>+AO9/N9*100</f>
        <v>83.21641529287969</v>
      </c>
      <c r="BE9" s="81">
        <f>+AP9/O9*100</f>
        <v>64.68356351494916</v>
      </c>
      <c r="BF9" s="81">
        <f>+AQ9/P9*100</f>
        <v>66.7249177631579</v>
      </c>
      <c r="BG9" s="81">
        <f>+AR9/Q9*100</f>
        <v>65.90059447202304</v>
      </c>
    </row>
    <row r="10" spans="1:59" ht="15">
      <c r="A10" s="93" t="s">
        <v>106</v>
      </c>
      <c r="B10" s="80" t="s">
        <v>77</v>
      </c>
      <c r="C10" s="80">
        <v>164048</v>
      </c>
      <c r="D10" s="80">
        <v>1055697</v>
      </c>
      <c r="E10" s="80">
        <v>1219745</v>
      </c>
      <c r="F10" s="80">
        <v>47535</v>
      </c>
      <c r="G10" s="80">
        <v>328566</v>
      </c>
      <c r="H10" s="80">
        <v>376101</v>
      </c>
      <c r="I10" s="80">
        <v>8455</v>
      </c>
      <c r="J10" s="80">
        <v>38573</v>
      </c>
      <c r="K10" s="80">
        <v>47028</v>
      </c>
      <c r="L10" s="80">
        <v>87794</v>
      </c>
      <c r="M10" s="80">
        <v>492103</v>
      </c>
      <c r="N10" s="80">
        <v>579897</v>
      </c>
      <c r="O10" s="80">
        <v>20264</v>
      </c>
      <c r="P10" s="80">
        <v>196455</v>
      </c>
      <c r="Q10" s="80">
        <v>216719</v>
      </c>
      <c r="R10" s="81">
        <f t="shared" si="1"/>
        <v>28.97627523651614</v>
      </c>
      <c r="S10" s="81">
        <f t="shared" si="1"/>
        <v>31.123134763099642</v>
      </c>
      <c r="T10" s="81">
        <f t="shared" si="1"/>
        <v>30.834395713858225</v>
      </c>
      <c r="U10" s="81">
        <f t="shared" si="2"/>
        <v>5.153979323124939</v>
      </c>
      <c r="V10" s="81">
        <f>+J10/D10*100</f>
        <v>3.6537946020496412</v>
      </c>
      <c r="W10" s="81">
        <f t="shared" si="3"/>
        <v>3.8555599736010393</v>
      </c>
      <c r="X10" s="81">
        <f t="shared" si="4"/>
        <v>53.51726324002731</v>
      </c>
      <c r="Y10" s="81">
        <f t="shared" si="4"/>
        <v>46.61403792944377</v>
      </c>
      <c r="Z10" s="81">
        <f t="shared" si="4"/>
        <v>47.5424781409229</v>
      </c>
      <c r="AA10" s="81">
        <f t="shared" si="5"/>
        <v>12.352482200331611</v>
      </c>
      <c r="AB10" s="81">
        <f t="shared" si="5"/>
        <v>18.60903270540695</v>
      </c>
      <c r="AC10" s="81">
        <f t="shared" si="5"/>
        <v>17.767566171617837</v>
      </c>
      <c r="AD10" s="80">
        <v>142135</v>
      </c>
      <c r="AE10" s="80">
        <v>919435</v>
      </c>
      <c r="AF10" s="80">
        <v>1061570</v>
      </c>
      <c r="AG10" s="80">
        <v>41044</v>
      </c>
      <c r="AH10" s="80">
        <v>285343</v>
      </c>
      <c r="AI10" s="80">
        <v>326387</v>
      </c>
      <c r="AJ10" s="80">
        <v>7246</v>
      </c>
      <c r="AK10" s="80">
        <v>32977</v>
      </c>
      <c r="AL10" s="80">
        <v>40223</v>
      </c>
      <c r="AM10" s="80">
        <v>76055</v>
      </c>
      <c r="AN10" s="80">
        <v>430055</v>
      </c>
      <c r="AO10" s="80">
        <v>506110</v>
      </c>
      <c r="AP10" s="80">
        <v>17790</v>
      </c>
      <c r="AQ10" s="80">
        <v>171060</v>
      </c>
      <c r="AR10" s="80">
        <v>188850</v>
      </c>
      <c r="AS10" s="81">
        <f t="shared" si="0"/>
        <v>86.64232419779577</v>
      </c>
      <c r="AT10" s="81">
        <f t="shared" si="0"/>
        <v>87.0926979995207</v>
      </c>
      <c r="AU10" s="81">
        <f t="shared" si="0"/>
        <v>87.03212556722922</v>
      </c>
      <c r="AV10" s="81">
        <f t="shared" si="0"/>
        <v>86.34479856947512</v>
      </c>
      <c r="AW10" s="81">
        <f t="shared" si="0"/>
        <v>86.84495656884766</v>
      </c>
      <c r="AX10" s="81">
        <f t="shared" si="0"/>
        <v>86.78174213841496</v>
      </c>
      <c r="AY10" s="81">
        <f t="shared" si="0"/>
        <v>85.70076877587226</v>
      </c>
      <c r="AZ10" s="81">
        <f t="shared" si="0"/>
        <v>85.49244290047443</v>
      </c>
      <c r="BA10" s="81">
        <f t="shared" si="0"/>
        <v>85.5298970825891</v>
      </c>
      <c r="BB10" s="81">
        <f t="shared" si="0"/>
        <v>86.62892680593207</v>
      </c>
      <c r="BC10" s="81">
        <f t="shared" si="0"/>
        <v>87.39125752129128</v>
      </c>
      <c r="BD10" s="81">
        <f t="shared" si="0"/>
        <v>87.27584381364278</v>
      </c>
      <c r="BE10" s="81">
        <f t="shared" si="0"/>
        <v>87.79115673114883</v>
      </c>
      <c r="BF10" s="81">
        <f t="shared" si="0"/>
        <v>87.0733755821944</v>
      </c>
      <c r="BG10" s="81">
        <f t="shared" si="0"/>
        <v>87.14049068148155</v>
      </c>
    </row>
    <row r="11" spans="1:59" ht="15">
      <c r="A11" s="93" t="s">
        <v>107</v>
      </c>
      <c r="B11" s="63" t="s">
        <v>92</v>
      </c>
      <c r="C11" s="64">
        <v>51772</v>
      </c>
      <c r="D11" s="64">
        <v>88940</v>
      </c>
      <c r="E11" s="64">
        <v>140712</v>
      </c>
      <c r="F11" s="64">
        <v>4448</v>
      </c>
      <c r="G11" s="64">
        <v>9568</v>
      </c>
      <c r="H11" s="64">
        <v>14016</v>
      </c>
      <c r="I11" s="64">
        <v>31679</v>
      </c>
      <c r="J11" s="64">
        <v>47694</v>
      </c>
      <c r="K11" s="64">
        <v>79373</v>
      </c>
      <c r="L11" s="64">
        <v>15397</v>
      </c>
      <c r="M11" s="64">
        <v>31306</v>
      </c>
      <c r="N11" s="64">
        <v>46703</v>
      </c>
      <c r="O11" s="64">
        <v>248</v>
      </c>
      <c r="P11" s="64">
        <v>372</v>
      </c>
      <c r="Q11" s="64">
        <v>620</v>
      </c>
      <c r="R11" s="81">
        <f t="shared" si="1"/>
        <v>8.591516649926602</v>
      </c>
      <c r="S11" s="81">
        <f t="shared" si="1"/>
        <v>10.757814256802337</v>
      </c>
      <c r="T11" s="81">
        <f t="shared" si="1"/>
        <v>9.960770936380694</v>
      </c>
      <c r="U11" s="81">
        <f t="shared" si="2"/>
        <v>61.1894460326045</v>
      </c>
      <c r="V11" s="81">
        <f>J11/D11*100</f>
        <v>53.62491567348775</v>
      </c>
      <c r="W11" s="81">
        <f t="shared" si="3"/>
        <v>56.40812439592927</v>
      </c>
      <c r="X11" s="81">
        <f t="shared" si="4"/>
        <v>29.740013907131267</v>
      </c>
      <c r="Y11" s="81">
        <f t="shared" si="4"/>
        <v>35.199010568922866</v>
      </c>
      <c r="Z11" s="81">
        <f t="shared" si="4"/>
        <v>33.1904883734152</v>
      </c>
      <c r="AA11" s="81">
        <f t="shared" si="5"/>
        <v>0.47902341033763424</v>
      </c>
      <c r="AB11" s="81">
        <f t="shared" si="5"/>
        <v>0.41825950078704743</v>
      </c>
      <c r="AC11" s="81">
        <f t="shared" si="5"/>
        <v>0.4406162942748309</v>
      </c>
      <c r="AD11" s="64">
        <v>49259</v>
      </c>
      <c r="AE11" s="64">
        <v>84025</v>
      </c>
      <c r="AF11" s="64">
        <v>133284</v>
      </c>
      <c r="AG11" s="64">
        <v>4072</v>
      </c>
      <c r="AH11" s="64">
        <v>8785</v>
      </c>
      <c r="AI11" s="64">
        <v>12857</v>
      </c>
      <c r="AJ11" s="64">
        <v>30479</v>
      </c>
      <c r="AK11" s="64">
        <v>45646</v>
      </c>
      <c r="AL11" s="64">
        <v>76125</v>
      </c>
      <c r="AM11" s="64">
        <v>14466</v>
      </c>
      <c r="AN11" s="64">
        <v>29237</v>
      </c>
      <c r="AO11" s="64">
        <v>43703</v>
      </c>
      <c r="AP11" s="64">
        <v>242</v>
      </c>
      <c r="AQ11" s="64">
        <v>357</v>
      </c>
      <c r="AR11" s="64">
        <v>599</v>
      </c>
      <c r="AS11" s="81">
        <f t="shared" si="0"/>
        <v>95.1460248783126</v>
      </c>
      <c r="AT11" s="81">
        <f t="shared" si="0"/>
        <v>94.47380256352598</v>
      </c>
      <c r="AU11" s="81">
        <f t="shared" si="0"/>
        <v>94.72113252601058</v>
      </c>
      <c r="AV11" s="81">
        <f t="shared" si="0"/>
        <v>91.54676258992805</v>
      </c>
      <c r="AW11" s="81">
        <f t="shared" si="0"/>
        <v>91.81647157190636</v>
      </c>
      <c r="AX11" s="81">
        <f t="shared" si="0"/>
        <v>91.73087899543378</v>
      </c>
      <c r="AY11" s="81">
        <f t="shared" si="0"/>
        <v>96.21200164146596</v>
      </c>
      <c r="AZ11" s="81">
        <f t="shared" si="0"/>
        <v>95.70595882081604</v>
      </c>
      <c r="BA11" s="81">
        <f t="shared" si="0"/>
        <v>95.9079283887468</v>
      </c>
      <c r="BB11" s="81">
        <f t="shared" si="0"/>
        <v>93.953367539131</v>
      </c>
      <c r="BC11" s="81">
        <f t="shared" si="0"/>
        <v>93.39104325049512</v>
      </c>
      <c r="BD11" s="81">
        <f t="shared" si="0"/>
        <v>93.57642977967154</v>
      </c>
      <c r="BE11" s="81">
        <f t="shared" si="0"/>
        <v>97.58064516129032</v>
      </c>
      <c r="BF11" s="81">
        <f t="shared" si="0"/>
        <v>95.96774193548387</v>
      </c>
      <c r="BG11" s="81">
        <f t="shared" si="0"/>
        <v>96.61290322580646</v>
      </c>
    </row>
    <row r="12" spans="1:59" ht="15">
      <c r="A12" s="93" t="s">
        <v>108</v>
      </c>
      <c r="B12" s="63" t="s">
        <v>93</v>
      </c>
      <c r="C12" s="64">
        <v>1094</v>
      </c>
      <c r="D12" s="64">
        <v>78</v>
      </c>
      <c r="E12" s="64">
        <v>1172</v>
      </c>
      <c r="F12" s="64">
        <v>94</v>
      </c>
      <c r="G12" s="79">
        <v>0</v>
      </c>
      <c r="H12" s="64">
        <v>94</v>
      </c>
      <c r="I12" s="64">
        <v>87</v>
      </c>
      <c r="J12" s="79">
        <v>0</v>
      </c>
      <c r="K12" s="64">
        <v>87</v>
      </c>
      <c r="L12" s="64">
        <v>760</v>
      </c>
      <c r="M12" s="64">
        <v>78</v>
      </c>
      <c r="N12" s="64">
        <v>838</v>
      </c>
      <c r="O12" s="64">
        <v>153</v>
      </c>
      <c r="P12" s="79">
        <v>0</v>
      </c>
      <c r="Q12" s="64">
        <v>153</v>
      </c>
      <c r="R12" s="81">
        <f t="shared" si="1"/>
        <v>8.592321755027422</v>
      </c>
      <c r="S12" s="81">
        <f t="shared" si="1"/>
        <v>0</v>
      </c>
      <c r="T12" s="81">
        <f t="shared" si="1"/>
        <v>8.020477815699659</v>
      </c>
      <c r="U12" s="81">
        <f t="shared" si="2"/>
        <v>7.952468007312614</v>
      </c>
      <c r="V12" s="81">
        <f>J12/D12*100</f>
        <v>0</v>
      </c>
      <c r="W12" s="81">
        <f t="shared" si="3"/>
        <v>7.423208191126279</v>
      </c>
      <c r="X12" s="81">
        <f t="shared" si="4"/>
        <v>69.46983546617916</v>
      </c>
      <c r="Y12" s="81">
        <f t="shared" si="4"/>
        <v>100</v>
      </c>
      <c r="Z12" s="81">
        <f t="shared" si="4"/>
        <v>71.50170648464163</v>
      </c>
      <c r="AA12" s="81">
        <f t="shared" si="5"/>
        <v>13.985374771480805</v>
      </c>
      <c r="AB12" s="81">
        <f t="shared" si="5"/>
        <v>0</v>
      </c>
      <c r="AC12" s="81">
        <f t="shared" si="5"/>
        <v>13.054607508532424</v>
      </c>
      <c r="AD12" s="64">
        <v>1009</v>
      </c>
      <c r="AE12" s="64">
        <v>67</v>
      </c>
      <c r="AF12" s="64">
        <v>1076</v>
      </c>
      <c r="AG12" s="64">
        <v>85</v>
      </c>
      <c r="AH12" s="64">
        <v>0</v>
      </c>
      <c r="AI12" s="64">
        <v>85</v>
      </c>
      <c r="AJ12" s="64">
        <v>86</v>
      </c>
      <c r="AK12" s="64">
        <v>0</v>
      </c>
      <c r="AL12" s="64">
        <v>86</v>
      </c>
      <c r="AM12" s="64">
        <v>702</v>
      </c>
      <c r="AN12" s="64">
        <v>67</v>
      </c>
      <c r="AO12" s="64">
        <v>769</v>
      </c>
      <c r="AP12" s="64">
        <v>136</v>
      </c>
      <c r="AQ12" s="64">
        <v>0</v>
      </c>
      <c r="AR12" s="64">
        <v>136</v>
      </c>
      <c r="AS12" s="81">
        <f t="shared" si="0"/>
        <v>92.23034734917734</v>
      </c>
      <c r="AT12" s="81">
        <f t="shared" si="0"/>
        <v>85.8974358974359</v>
      </c>
      <c r="AU12" s="81">
        <f t="shared" si="0"/>
        <v>91.80887372013652</v>
      </c>
      <c r="AV12" s="81">
        <f t="shared" si="0"/>
        <v>90.42553191489363</v>
      </c>
      <c r="AW12" s="81" t="e">
        <f t="shared" si="0"/>
        <v>#DIV/0!</v>
      </c>
      <c r="AX12" s="81">
        <f t="shared" si="0"/>
        <v>90.42553191489363</v>
      </c>
      <c r="AY12" s="81">
        <f t="shared" si="0"/>
        <v>98.85057471264368</v>
      </c>
      <c r="AZ12" s="81" t="e">
        <f t="shared" si="0"/>
        <v>#DIV/0!</v>
      </c>
      <c r="BA12" s="81">
        <f t="shared" si="0"/>
        <v>98.85057471264368</v>
      </c>
      <c r="BB12" s="81">
        <f t="shared" si="0"/>
        <v>92.36842105263158</v>
      </c>
      <c r="BC12" s="81">
        <f t="shared" si="0"/>
        <v>85.8974358974359</v>
      </c>
      <c r="BD12" s="81">
        <f t="shared" si="0"/>
        <v>91.76610978520287</v>
      </c>
      <c r="BE12" s="81">
        <f t="shared" si="0"/>
        <v>88.88888888888889</v>
      </c>
      <c r="BF12" s="81" t="e">
        <f t="shared" si="0"/>
        <v>#DIV/0!</v>
      </c>
      <c r="BG12" s="81">
        <f t="shared" si="0"/>
        <v>88.88888888888889</v>
      </c>
    </row>
    <row r="13" spans="1:59" ht="15">
      <c r="A13" s="93" t="s">
        <v>109</v>
      </c>
      <c r="B13" s="80" t="s">
        <v>78</v>
      </c>
      <c r="C13" s="80">
        <v>42796</v>
      </c>
      <c r="D13" s="80">
        <v>79778</v>
      </c>
      <c r="E13" s="80">
        <v>122574</v>
      </c>
      <c r="F13" s="80">
        <v>3224</v>
      </c>
      <c r="G13" s="80">
        <v>8260</v>
      </c>
      <c r="H13" s="80">
        <v>11484</v>
      </c>
      <c r="I13" s="80">
        <v>12120</v>
      </c>
      <c r="J13" s="80">
        <v>21875</v>
      </c>
      <c r="K13" s="80">
        <v>33995</v>
      </c>
      <c r="L13" s="80">
        <v>26096</v>
      </c>
      <c r="M13" s="80">
        <v>46250</v>
      </c>
      <c r="N13" s="80">
        <v>72346</v>
      </c>
      <c r="O13" s="80">
        <v>1356</v>
      </c>
      <c r="P13" s="80">
        <v>3393</v>
      </c>
      <c r="Q13" s="80">
        <v>4749</v>
      </c>
      <c r="R13" s="81">
        <f t="shared" si="1"/>
        <v>7.533414337788578</v>
      </c>
      <c r="S13" s="81">
        <f t="shared" si="1"/>
        <v>10.353731605204443</v>
      </c>
      <c r="T13" s="81">
        <f t="shared" si="1"/>
        <v>9.369034216065398</v>
      </c>
      <c r="U13" s="81">
        <f t="shared" si="2"/>
        <v>28.320403776053837</v>
      </c>
      <c r="V13" s="81">
        <f>J13/D13*100</f>
        <v>27.41984005615583</v>
      </c>
      <c r="W13" s="81">
        <f t="shared" si="3"/>
        <v>27.73426664708666</v>
      </c>
      <c r="X13" s="81">
        <f t="shared" si="4"/>
        <v>60.97766146368819</v>
      </c>
      <c r="Y13" s="81">
        <f t="shared" si="4"/>
        <v>57.97337611872947</v>
      </c>
      <c r="Z13" s="81">
        <f t="shared" si="4"/>
        <v>59.02230489337054</v>
      </c>
      <c r="AA13" s="81">
        <f t="shared" si="5"/>
        <v>3.1685204224693897</v>
      </c>
      <c r="AB13" s="81">
        <f t="shared" si="5"/>
        <v>4.25305221991025</v>
      </c>
      <c r="AC13" s="81">
        <f t="shared" si="5"/>
        <v>3.8743942434774095</v>
      </c>
      <c r="AD13" s="80">
        <v>33140</v>
      </c>
      <c r="AE13" s="80">
        <v>60340</v>
      </c>
      <c r="AF13" s="80">
        <v>93480</v>
      </c>
      <c r="AG13" s="80">
        <v>2310</v>
      </c>
      <c r="AH13" s="80">
        <v>5865</v>
      </c>
      <c r="AI13" s="80">
        <v>8175</v>
      </c>
      <c r="AJ13" s="80">
        <v>9646</v>
      </c>
      <c r="AK13" s="80">
        <v>17147</v>
      </c>
      <c r="AL13" s="80">
        <v>26793</v>
      </c>
      <c r="AM13" s="80">
        <v>20249</v>
      </c>
      <c r="AN13" s="80">
        <v>35002</v>
      </c>
      <c r="AO13" s="80">
        <v>55251</v>
      </c>
      <c r="AP13" s="80">
        <v>935</v>
      </c>
      <c r="AQ13" s="80">
        <v>2326</v>
      </c>
      <c r="AR13" s="80">
        <v>3261</v>
      </c>
      <c r="AS13" s="81">
        <f t="shared" si="0"/>
        <v>77.43714365828582</v>
      </c>
      <c r="AT13" s="81">
        <f t="shared" si="0"/>
        <v>75.63488681090024</v>
      </c>
      <c r="AU13" s="81">
        <f t="shared" si="0"/>
        <v>76.26413431886044</v>
      </c>
      <c r="AV13" s="81">
        <f t="shared" si="0"/>
        <v>71.6501240694789</v>
      </c>
      <c r="AW13" s="81">
        <f t="shared" si="0"/>
        <v>71.00484261501211</v>
      </c>
      <c r="AX13" s="81">
        <f t="shared" si="0"/>
        <v>71.18599791013584</v>
      </c>
      <c r="AY13" s="81">
        <f t="shared" si="0"/>
        <v>79.58745874587459</v>
      </c>
      <c r="AZ13" s="81">
        <f t="shared" si="0"/>
        <v>78.38628571428572</v>
      </c>
      <c r="BA13" s="81">
        <f t="shared" si="0"/>
        <v>78.81453154875717</v>
      </c>
      <c r="BB13" s="81">
        <f t="shared" si="0"/>
        <v>77.59426732066217</v>
      </c>
      <c r="BC13" s="81">
        <f t="shared" si="0"/>
        <v>75.68</v>
      </c>
      <c r="BD13" s="81">
        <f t="shared" si="0"/>
        <v>76.37049733226439</v>
      </c>
      <c r="BE13" s="81">
        <f t="shared" si="0"/>
        <v>68.952802359882</v>
      </c>
      <c r="BF13" s="81">
        <f t="shared" si="0"/>
        <v>68.55290303566166</v>
      </c>
      <c r="BG13" s="81">
        <f t="shared" si="0"/>
        <v>68.66708780795958</v>
      </c>
    </row>
    <row r="14" spans="1:59" ht="15">
      <c r="A14" s="93" t="s">
        <v>110</v>
      </c>
      <c r="B14" s="80" t="s">
        <v>79</v>
      </c>
      <c r="C14" s="80">
        <v>41199</v>
      </c>
      <c r="D14" s="80">
        <v>86204</v>
      </c>
      <c r="E14" s="80">
        <v>127403</v>
      </c>
      <c r="F14" s="80">
        <v>3474</v>
      </c>
      <c r="G14" s="80">
        <v>7820</v>
      </c>
      <c r="H14" s="80">
        <v>11294</v>
      </c>
      <c r="I14" s="80">
        <v>18860</v>
      </c>
      <c r="J14" s="80">
        <v>31709</v>
      </c>
      <c r="K14" s="80">
        <v>50569</v>
      </c>
      <c r="L14" s="80">
        <v>16466</v>
      </c>
      <c r="M14" s="80">
        <v>40721</v>
      </c>
      <c r="N14" s="80">
        <v>57187</v>
      </c>
      <c r="O14" s="80">
        <v>2399</v>
      </c>
      <c r="P14" s="80">
        <v>5954</v>
      </c>
      <c r="Q14" s="80">
        <v>8353</v>
      </c>
      <c r="R14" s="81">
        <f t="shared" si="1"/>
        <v>8.43224350105585</v>
      </c>
      <c r="S14" s="81">
        <f t="shared" si="1"/>
        <v>9.071504802561366</v>
      </c>
      <c r="T14" s="81">
        <f t="shared" si="1"/>
        <v>8.864783403844493</v>
      </c>
      <c r="U14" s="81">
        <f t="shared" si="2"/>
        <v>45.77781014102284</v>
      </c>
      <c r="V14" s="81">
        <f>J14/D14*100</f>
        <v>36.7836759315113</v>
      </c>
      <c r="W14" s="81">
        <f t="shared" si="3"/>
        <v>39.69215795546416</v>
      </c>
      <c r="X14" s="81">
        <f t="shared" si="4"/>
        <v>39.96698949003616</v>
      </c>
      <c r="Y14" s="81">
        <f t="shared" si="4"/>
        <v>47.237947195025754</v>
      </c>
      <c r="Z14" s="81">
        <f t="shared" si="4"/>
        <v>44.88669811542899</v>
      </c>
      <c r="AA14" s="81">
        <f t="shared" si="5"/>
        <v>5.822956867885143</v>
      </c>
      <c r="AB14" s="81">
        <f t="shared" si="5"/>
        <v>6.906872070901581</v>
      </c>
      <c r="AC14" s="81">
        <f t="shared" si="5"/>
        <v>6.556360525262356</v>
      </c>
      <c r="AD14" s="80">
        <v>30756</v>
      </c>
      <c r="AE14" s="80">
        <v>62368</v>
      </c>
      <c r="AF14" s="80">
        <v>93124</v>
      </c>
      <c r="AG14" s="80">
        <v>2779</v>
      </c>
      <c r="AH14" s="80">
        <v>6301</v>
      </c>
      <c r="AI14" s="80">
        <v>9080</v>
      </c>
      <c r="AJ14" s="80">
        <v>13631</v>
      </c>
      <c r="AK14" s="80">
        <v>22538</v>
      </c>
      <c r="AL14" s="80">
        <v>36169</v>
      </c>
      <c r="AM14" s="80">
        <v>12586</v>
      </c>
      <c r="AN14" s="80">
        <v>29405</v>
      </c>
      <c r="AO14" s="80">
        <v>41991</v>
      </c>
      <c r="AP14" s="80">
        <v>1760</v>
      </c>
      <c r="AQ14" s="80">
        <v>4124</v>
      </c>
      <c r="AR14" s="80">
        <v>5884</v>
      </c>
      <c r="AS14" s="81">
        <f t="shared" si="0"/>
        <v>74.65229738585887</v>
      </c>
      <c r="AT14" s="81">
        <f t="shared" si="0"/>
        <v>72.34931093684747</v>
      </c>
      <c r="AU14" s="81">
        <f t="shared" si="0"/>
        <v>73.0940401717385</v>
      </c>
      <c r="AV14" s="81">
        <f t="shared" si="0"/>
        <v>79.99424294761083</v>
      </c>
      <c r="AW14" s="81">
        <f t="shared" si="0"/>
        <v>80.57544757033249</v>
      </c>
      <c r="AX14" s="81">
        <f t="shared" si="0"/>
        <v>80.39667079865416</v>
      </c>
      <c r="AY14" s="81">
        <f t="shared" si="0"/>
        <v>72.27465535524921</v>
      </c>
      <c r="AZ14" s="81">
        <f t="shared" si="0"/>
        <v>71.07761203443818</v>
      </c>
      <c r="BA14" s="81">
        <f t="shared" si="0"/>
        <v>71.52405623998894</v>
      </c>
      <c r="BB14" s="81">
        <f t="shared" si="0"/>
        <v>76.43629296732661</v>
      </c>
      <c r="BC14" s="81">
        <f t="shared" si="0"/>
        <v>72.21089855357187</v>
      </c>
      <c r="BD14" s="81">
        <f t="shared" si="0"/>
        <v>73.4275272352108</v>
      </c>
      <c r="BE14" s="81">
        <f t="shared" si="0"/>
        <v>73.36390162567736</v>
      </c>
      <c r="BF14" s="81">
        <f t="shared" si="0"/>
        <v>69.26436009405442</v>
      </c>
      <c r="BG14" s="81">
        <f t="shared" si="0"/>
        <v>70.44175745241232</v>
      </c>
    </row>
    <row r="15" spans="1:59" ht="15">
      <c r="A15" s="93" t="s">
        <v>111</v>
      </c>
      <c r="B15" s="80" t="s">
        <v>80</v>
      </c>
      <c r="C15" s="80">
        <v>86533</v>
      </c>
      <c r="D15" s="80">
        <v>168548</v>
      </c>
      <c r="E15" s="80">
        <v>255081</v>
      </c>
      <c r="F15" s="80">
        <v>28657</v>
      </c>
      <c r="G15" s="80">
        <v>51190</v>
      </c>
      <c r="H15" s="80">
        <v>79847</v>
      </c>
      <c r="I15" s="80">
        <v>100</v>
      </c>
      <c r="J15" s="80">
        <v>194</v>
      </c>
      <c r="K15" s="80">
        <v>294</v>
      </c>
      <c r="L15" s="80">
        <v>55531</v>
      </c>
      <c r="M15" s="80">
        <v>113948</v>
      </c>
      <c r="N15" s="80">
        <v>169479</v>
      </c>
      <c r="O15" s="80">
        <v>2245</v>
      </c>
      <c r="P15" s="80">
        <v>3216</v>
      </c>
      <c r="Q15" s="80">
        <v>5461</v>
      </c>
      <c r="R15" s="81">
        <f t="shared" si="1"/>
        <v>33.116845596477646</v>
      </c>
      <c r="S15" s="81">
        <f t="shared" si="1"/>
        <v>30.371170230438803</v>
      </c>
      <c r="T15" s="81">
        <f t="shared" si="1"/>
        <v>31.302605838929594</v>
      </c>
      <c r="U15" s="81">
        <f t="shared" si="2"/>
        <v>0.11556284885534998</v>
      </c>
      <c r="V15" s="81">
        <f>+J15/D15*100</f>
        <v>0.11510074281510313</v>
      </c>
      <c r="W15" s="81">
        <f t="shared" si="3"/>
        <v>0.11525750643913109</v>
      </c>
      <c r="X15" s="81">
        <f t="shared" si="4"/>
        <v>64.1732055978644</v>
      </c>
      <c r="Y15" s="81">
        <f t="shared" si="4"/>
        <v>67.60566722832665</v>
      </c>
      <c r="Z15" s="81">
        <f t="shared" si="4"/>
        <v>66.44124807414116</v>
      </c>
      <c r="AA15" s="81">
        <f t="shared" si="5"/>
        <v>2.594385956802607</v>
      </c>
      <c r="AB15" s="81">
        <f t="shared" si="5"/>
        <v>1.9080617984194415</v>
      </c>
      <c r="AC15" s="81">
        <f t="shared" si="5"/>
        <v>2.140888580490119</v>
      </c>
      <c r="AD15" s="80">
        <v>62754</v>
      </c>
      <c r="AE15" s="80">
        <v>120181</v>
      </c>
      <c r="AF15" s="80">
        <v>182935</v>
      </c>
      <c r="AG15" s="80">
        <v>20092</v>
      </c>
      <c r="AH15" s="80">
        <v>35560</v>
      </c>
      <c r="AI15" s="80">
        <v>55652</v>
      </c>
      <c r="AJ15" s="80">
        <v>71</v>
      </c>
      <c r="AK15" s="80">
        <v>147</v>
      </c>
      <c r="AL15" s="80">
        <v>218</v>
      </c>
      <c r="AM15" s="80">
        <v>40998</v>
      </c>
      <c r="AN15" s="80">
        <v>82118</v>
      </c>
      <c r="AO15" s="80">
        <v>123116</v>
      </c>
      <c r="AP15" s="80">
        <v>1593</v>
      </c>
      <c r="AQ15" s="80">
        <v>2356</v>
      </c>
      <c r="AR15" s="80">
        <v>3949</v>
      </c>
      <c r="AS15" s="81">
        <f t="shared" si="0"/>
        <v>72.52031017068633</v>
      </c>
      <c r="AT15" s="81">
        <f t="shared" si="0"/>
        <v>71.30372356836034</v>
      </c>
      <c r="AU15" s="81">
        <f t="shared" si="0"/>
        <v>71.71643517157295</v>
      </c>
      <c r="AV15" s="81">
        <f t="shared" si="0"/>
        <v>70.11201451652302</v>
      </c>
      <c r="AW15" s="81">
        <f t="shared" si="0"/>
        <v>69.46669271342058</v>
      </c>
      <c r="AX15" s="81">
        <f t="shared" si="0"/>
        <v>69.69829799491527</v>
      </c>
      <c r="AY15" s="81">
        <f t="shared" si="0"/>
        <v>71</v>
      </c>
      <c r="AZ15" s="81">
        <f t="shared" si="0"/>
        <v>75.77319587628865</v>
      </c>
      <c r="BA15" s="81">
        <f t="shared" si="0"/>
        <v>74.14965986394559</v>
      </c>
      <c r="BB15" s="81">
        <f t="shared" si="0"/>
        <v>73.8290324323351</v>
      </c>
      <c r="BC15" s="81">
        <f t="shared" si="0"/>
        <v>72.06620563765928</v>
      </c>
      <c r="BD15" s="81">
        <f t="shared" si="0"/>
        <v>72.64380837743909</v>
      </c>
      <c r="BE15" s="81">
        <f t="shared" si="0"/>
        <v>70.9576837416481</v>
      </c>
      <c r="BF15" s="81">
        <f t="shared" si="0"/>
        <v>73.2587064676617</v>
      </c>
      <c r="BG15" s="81">
        <f t="shared" si="0"/>
        <v>72.31276323017762</v>
      </c>
    </row>
    <row r="16" spans="1:59" ht="15">
      <c r="A16" s="93" t="s">
        <v>112</v>
      </c>
      <c r="B16" s="63" t="s">
        <v>87</v>
      </c>
      <c r="C16" s="64">
        <v>3711</v>
      </c>
      <c r="D16" s="64">
        <v>10113</v>
      </c>
      <c r="E16" s="64">
        <v>13824</v>
      </c>
      <c r="F16" s="64">
        <v>999</v>
      </c>
      <c r="G16" s="64">
        <v>2484</v>
      </c>
      <c r="H16" s="64">
        <v>3483</v>
      </c>
      <c r="I16" s="64">
        <v>944</v>
      </c>
      <c r="J16" s="64">
        <v>2709</v>
      </c>
      <c r="K16" s="64">
        <v>3653</v>
      </c>
      <c r="L16" s="64">
        <v>1509</v>
      </c>
      <c r="M16" s="64">
        <v>4547</v>
      </c>
      <c r="N16" s="64">
        <v>6056</v>
      </c>
      <c r="O16" s="64">
        <v>259</v>
      </c>
      <c r="P16" s="64">
        <v>373</v>
      </c>
      <c r="Q16" s="64">
        <v>632</v>
      </c>
      <c r="R16" s="81">
        <f t="shared" si="1"/>
        <v>26.919967663702504</v>
      </c>
      <c r="S16" s="81">
        <f t="shared" si="1"/>
        <v>24.562444378522695</v>
      </c>
      <c r="T16" s="81">
        <f t="shared" si="1"/>
        <v>25.1953125</v>
      </c>
      <c r="U16" s="81">
        <f t="shared" si="2"/>
        <v>25.43788736189706</v>
      </c>
      <c r="V16" s="81">
        <f>J16/D16*100</f>
        <v>26.787303470780184</v>
      </c>
      <c r="W16" s="81">
        <f t="shared" si="3"/>
        <v>26.425057870370374</v>
      </c>
      <c r="X16" s="81">
        <f t="shared" si="4"/>
        <v>40.662894098625706</v>
      </c>
      <c r="Y16" s="81">
        <f t="shared" si="4"/>
        <v>44.961930188865814</v>
      </c>
      <c r="Z16" s="81">
        <f t="shared" si="4"/>
        <v>43.807870370370374</v>
      </c>
      <c r="AA16" s="81">
        <f t="shared" si="5"/>
        <v>6.979250875774724</v>
      </c>
      <c r="AB16" s="81">
        <f t="shared" si="5"/>
        <v>3.6883219618313063</v>
      </c>
      <c r="AC16" s="81">
        <f t="shared" si="5"/>
        <v>4.5717592592592595</v>
      </c>
      <c r="AD16" s="64">
        <v>2941</v>
      </c>
      <c r="AE16" s="64">
        <v>7171</v>
      </c>
      <c r="AF16" s="64">
        <v>10112</v>
      </c>
      <c r="AG16" s="64">
        <v>793</v>
      </c>
      <c r="AH16" s="64">
        <v>1818</v>
      </c>
      <c r="AI16" s="64">
        <v>2611</v>
      </c>
      <c r="AJ16" s="64">
        <v>763</v>
      </c>
      <c r="AK16" s="64">
        <v>1955</v>
      </c>
      <c r="AL16" s="64">
        <v>2718</v>
      </c>
      <c r="AM16" s="64">
        <v>1166</v>
      </c>
      <c r="AN16" s="64">
        <v>3128</v>
      </c>
      <c r="AO16" s="64">
        <v>4294</v>
      </c>
      <c r="AP16" s="64">
        <v>219</v>
      </c>
      <c r="AQ16" s="64">
        <v>270</v>
      </c>
      <c r="AR16" s="64">
        <v>489</v>
      </c>
      <c r="AS16" s="81">
        <f t="shared" si="0"/>
        <v>79.2508757747238</v>
      </c>
      <c r="AT16" s="81">
        <f t="shared" si="0"/>
        <v>70.90873133590428</v>
      </c>
      <c r="AU16" s="81">
        <f t="shared" si="0"/>
        <v>73.14814814814815</v>
      </c>
      <c r="AV16" s="81">
        <f t="shared" si="0"/>
        <v>79.37937937937937</v>
      </c>
      <c r="AW16" s="81">
        <f t="shared" si="0"/>
        <v>73.18840579710145</v>
      </c>
      <c r="AX16" s="81">
        <f t="shared" si="0"/>
        <v>74.96411139821993</v>
      </c>
      <c r="AY16" s="81">
        <f t="shared" si="0"/>
        <v>80.82627118644068</v>
      </c>
      <c r="AZ16" s="81">
        <f t="shared" si="0"/>
        <v>72.16685123661868</v>
      </c>
      <c r="BA16" s="81">
        <f t="shared" si="0"/>
        <v>74.4045989597591</v>
      </c>
      <c r="BB16" s="81">
        <f t="shared" si="0"/>
        <v>77.26971504307488</v>
      </c>
      <c r="BC16" s="81">
        <f t="shared" si="0"/>
        <v>68.79261051242578</v>
      </c>
      <c r="BD16" s="81">
        <f t="shared" si="0"/>
        <v>70.90488771466315</v>
      </c>
      <c r="BE16" s="81">
        <f t="shared" si="0"/>
        <v>84.55598455598455</v>
      </c>
      <c r="BF16" s="81">
        <f t="shared" si="0"/>
        <v>72.38605898123325</v>
      </c>
      <c r="BG16" s="81">
        <f t="shared" si="0"/>
        <v>77.37341772151899</v>
      </c>
    </row>
    <row r="17" spans="1:59" ht="15">
      <c r="A17" s="93" t="s">
        <v>113</v>
      </c>
      <c r="B17" s="80" t="s">
        <v>68</v>
      </c>
      <c r="C17" s="80">
        <v>149907</v>
      </c>
      <c r="D17" s="80">
        <v>280490</v>
      </c>
      <c r="E17" s="80">
        <v>430397</v>
      </c>
      <c r="F17" s="80">
        <v>35214</v>
      </c>
      <c r="G17" s="80">
        <v>70519</v>
      </c>
      <c r="H17" s="80">
        <v>105733</v>
      </c>
      <c r="I17" s="80">
        <v>44710</v>
      </c>
      <c r="J17" s="80">
        <v>64142</v>
      </c>
      <c r="K17" s="80">
        <v>108852</v>
      </c>
      <c r="L17" s="80">
        <v>54874</v>
      </c>
      <c r="M17" s="80">
        <v>117810</v>
      </c>
      <c r="N17" s="80">
        <v>172684</v>
      </c>
      <c r="O17" s="80">
        <v>15109</v>
      </c>
      <c r="P17" s="80">
        <v>28019</v>
      </c>
      <c r="Q17" s="80">
        <v>43128</v>
      </c>
      <c r="R17" s="81">
        <f t="shared" si="1"/>
        <v>23.490564149772858</v>
      </c>
      <c r="S17" s="81">
        <f t="shared" si="1"/>
        <v>25.14135976327142</v>
      </c>
      <c r="T17" s="81">
        <f t="shared" si="1"/>
        <v>24.566388706240982</v>
      </c>
      <c r="U17" s="81">
        <f t="shared" si="2"/>
        <v>29.825158264790836</v>
      </c>
      <c r="V17" s="81">
        <f>+J17/D17*100</f>
        <v>22.867838425612323</v>
      </c>
      <c r="W17" s="81">
        <f t="shared" si="3"/>
        <v>25.291068478637165</v>
      </c>
      <c r="X17" s="81">
        <f t="shared" si="4"/>
        <v>36.60536199110115</v>
      </c>
      <c r="Y17" s="81">
        <f t="shared" si="4"/>
        <v>42.00149737958572</v>
      </c>
      <c r="Z17" s="81">
        <f t="shared" si="4"/>
        <v>40.12202687286389</v>
      </c>
      <c r="AA17" s="81">
        <f t="shared" si="5"/>
        <v>10.078915594335154</v>
      </c>
      <c r="AB17" s="81">
        <f t="shared" si="5"/>
        <v>9.989304431530535</v>
      </c>
      <c r="AC17" s="81">
        <f t="shared" si="5"/>
        <v>10.020515942257962</v>
      </c>
      <c r="AD17" s="80">
        <v>112623</v>
      </c>
      <c r="AE17" s="80">
        <v>217099</v>
      </c>
      <c r="AF17" s="80">
        <v>329722</v>
      </c>
      <c r="AG17" s="80">
        <v>22265</v>
      </c>
      <c r="AH17" s="80">
        <v>47465</v>
      </c>
      <c r="AI17" s="80">
        <v>69730</v>
      </c>
      <c r="AJ17" s="80">
        <v>35356</v>
      </c>
      <c r="AK17" s="80">
        <v>51089</v>
      </c>
      <c r="AL17" s="80">
        <v>86445</v>
      </c>
      <c r="AM17" s="80">
        <v>43053</v>
      </c>
      <c r="AN17" s="80">
        <v>95934</v>
      </c>
      <c r="AO17" s="80">
        <v>138987</v>
      </c>
      <c r="AP17" s="80">
        <v>11949</v>
      </c>
      <c r="AQ17" s="80">
        <v>22611</v>
      </c>
      <c r="AR17" s="80">
        <v>34560</v>
      </c>
      <c r="AS17" s="81">
        <f t="shared" si="0"/>
        <v>75.12857971942604</v>
      </c>
      <c r="AT17" s="81">
        <f t="shared" si="0"/>
        <v>77.39990730507327</v>
      </c>
      <c r="AU17" s="81">
        <f t="shared" si="0"/>
        <v>76.60880535877341</v>
      </c>
      <c r="AV17" s="81">
        <f t="shared" si="0"/>
        <v>63.227693530982</v>
      </c>
      <c r="AW17" s="81">
        <f t="shared" si="0"/>
        <v>67.3081013627533</v>
      </c>
      <c r="AX17" s="81">
        <f t="shared" si="0"/>
        <v>65.94913603132419</v>
      </c>
      <c r="AY17" s="81">
        <f t="shared" si="0"/>
        <v>79.07850592708566</v>
      </c>
      <c r="AZ17" s="81">
        <f t="shared" si="0"/>
        <v>79.64983941878955</v>
      </c>
      <c r="BA17" s="81">
        <f t="shared" si="0"/>
        <v>79.4151692205931</v>
      </c>
      <c r="BB17" s="81">
        <f t="shared" si="0"/>
        <v>78.45792178445166</v>
      </c>
      <c r="BC17" s="81">
        <f t="shared" si="0"/>
        <v>81.43111790170614</v>
      </c>
      <c r="BD17" s="81">
        <f t="shared" si="0"/>
        <v>80.48632183641796</v>
      </c>
      <c r="BE17" s="81">
        <f t="shared" si="0"/>
        <v>79.08531338937057</v>
      </c>
      <c r="BF17" s="81">
        <f t="shared" si="0"/>
        <v>80.69881152075378</v>
      </c>
      <c r="BG17" s="81">
        <f t="shared" si="0"/>
        <v>80.13355592654425</v>
      </c>
    </row>
    <row r="18" spans="1:59" ht="15">
      <c r="A18" s="93" t="s">
        <v>114</v>
      </c>
      <c r="B18" s="63" t="s">
        <v>69</v>
      </c>
      <c r="C18" s="64">
        <v>99410</v>
      </c>
      <c r="D18" s="64">
        <v>196308</v>
      </c>
      <c r="E18" s="64">
        <v>295718</v>
      </c>
      <c r="F18" s="64">
        <v>31821</v>
      </c>
      <c r="G18" s="64">
        <v>62869</v>
      </c>
      <c r="H18" s="64">
        <v>94690</v>
      </c>
      <c r="I18" s="64">
        <v>14717</v>
      </c>
      <c r="J18" s="64">
        <v>29836</v>
      </c>
      <c r="K18" s="64">
        <v>44553</v>
      </c>
      <c r="L18" s="64">
        <v>48881</v>
      </c>
      <c r="M18" s="64">
        <v>97446</v>
      </c>
      <c r="N18" s="64">
        <v>146327</v>
      </c>
      <c r="O18" s="64">
        <v>3991</v>
      </c>
      <c r="P18" s="64">
        <v>6157</v>
      </c>
      <c r="Q18" s="64">
        <v>10148</v>
      </c>
      <c r="R18" s="81">
        <f t="shared" si="1"/>
        <v>32.009858163162654</v>
      </c>
      <c r="S18" s="81">
        <f t="shared" si="1"/>
        <v>32.025694317093546</v>
      </c>
      <c r="T18" s="81">
        <f t="shared" si="1"/>
        <v>32.020370758628154</v>
      </c>
      <c r="U18" s="81">
        <f t="shared" si="2"/>
        <v>14.804345639271704</v>
      </c>
      <c r="V18" s="81">
        <f>J18/D18*100</f>
        <v>15.198565519489781</v>
      </c>
      <c r="W18" s="81">
        <f t="shared" si="3"/>
        <v>15.066042648739678</v>
      </c>
      <c r="X18" s="81">
        <f t="shared" si="4"/>
        <v>49.17110954632331</v>
      </c>
      <c r="Y18" s="81">
        <f t="shared" si="4"/>
        <v>49.639342258084234</v>
      </c>
      <c r="Z18" s="81">
        <f t="shared" si="4"/>
        <v>49.481938874197716</v>
      </c>
      <c r="AA18" s="81">
        <f t="shared" si="5"/>
        <v>4.01468665124233</v>
      </c>
      <c r="AB18" s="81">
        <f t="shared" si="5"/>
        <v>3.1363979053324367</v>
      </c>
      <c r="AC18" s="81">
        <f t="shared" si="5"/>
        <v>3.4316477184344545</v>
      </c>
      <c r="AD18" s="64">
        <v>89998</v>
      </c>
      <c r="AE18" s="64">
        <v>175615</v>
      </c>
      <c r="AF18" s="64">
        <v>265613</v>
      </c>
      <c r="AG18" s="64">
        <v>28976</v>
      </c>
      <c r="AH18" s="64">
        <v>55983</v>
      </c>
      <c r="AI18" s="64">
        <v>84959</v>
      </c>
      <c r="AJ18" s="64">
        <v>13436</v>
      </c>
      <c r="AK18" s="64">
        <v>26954</v>
      </c>
      <c r="AL18" s="64">
        <v>40390</v>
      </c>
      <c r="AM18" s="64">
        <v>43887</v>
      </c>
      <c r="AN18" s="64">
        <v>87099</v>
      </c>
      <c r="AO18" s="64">
        <v>130986</v>
      </c>
      <c r="AP18" s="64">
        <v>3699</v>
      </c>
      <c r="AQ18" s="64">
        <v>5579</v>
      </c>
      <c r="AR18" s="64">
        <v>9278</v>
      </c>
      <c r="AS18" s="81">
        <f t="shared" si="0"/>
        <v>90.53213962378031</v>
      </c>
      <c r="AT18" s="81">
        <f t="shared" si="0"/>
        <v>89.4589115064083</v>
      </c>
      <c r="AU18" s="81">
        <f t="shared" si="0"/>
        <v>89.81969308598056</v>
      </c>
      <c r="AV18" s="81">
        <f t="shared" si="0"/>
        <v>91.05936331353509</v>
      </c>
      <c r="AW18" s="81">
        <f t="shared" si="0"/>
        <v>89.04706612161797</v>
      </c>
      <c r="AX18" s="81">
        <f t="shared" si="0"/>
        <v>89.72330763544197</v>
      </c>
      <c r="AY18" s="81">
        <f t="shared" si="0"/>
        <v>91.29578039002514</v>
      </c>
      <c r="AZ18" s="81">
        <f t="shared" si="0"/>
        <v>90.34052822094114</v>
      </c>
      <c r="BA18" s="81">
        <f t="shared" si="0"/>
        <v>90.65607254281419</v>
      </c>
      <c r="BB18" s="81">
        <f t="shared" si="0"/>
        <v>89.78335140443117</v>
      </c>
      <c r="BC18" s="81">
        <f t="shared" si="0"/>
        <v>89.38181146481128</v>
      </c>
      <c r="BD18" s="81">
        <f t="shared" si="0"/>
        <v>89.51594715944425</v>
      </c>
      <c r="BE18" s="81">
        <f t="shared" si="0"/>
        <v>92.68353796041092</v>
      </c>
      <c r="BF18" s="81">
        <f t="shared" si="0"/>
        <v>90.61231119051486</v>
      </c>
      <c r="BG18" s="81">
        <f t="shared" si="0"/>
        <v>91.42688214426488</v>
      </c>
    </row>
    <row r="19" spans="1:59" ht="15">
      <c r="A19" s="93" t="s">
        <v>115</v>
      </c>
      <c r="B19" s="63" t="s">
        <v>102</v>
      </c>
      <c r="C19" s="64">
        <v>410501</v>
      </c>
      <c r="D19" s="64">
        <v>579143</v>
      </c>
      <c r="E19" s="64">
        <v>989644</v>
      </c>
      <c r="F19" s="64">
        <v>64405</v>
      </c>
      <c r="G19" s="64">
        <v>93992</v>
      </c>
      <c r="H19" s="64">
        <v>158397</v>
      </c>
      <c r="I19" s="64">
        <v>154838</v>
      </c>
      <c r="J19" s="64">
        <v>178290</v>
      </c>
      <c r="K19" s="64">
        <v>333128</v>
      </c>
      <c r="L19" s="64">
        <v>182480</v>
      </c>
      <c r="M19" s="64">
        <v>294007</v>
      </c>
      <c r="N19" s="64">
        <v>476487</v>
      </c>
      <c r="O19" s="64">
        <v>8778</v>
      </c>
      <c r="P19" s="64">
        <v>12854</v>
      </c>
      <c r="Q19" s="64">
        <v>21632</v>
      </c>
      <c r="R19" s="81">
        <f>+F19/C19*100</f>
        <v>15.689364946735818</v>
      </c>
      <c r="S19" s="81">
        <f>+G19/D19*100</f>
        <v>16.229497723360208</v>
      </c>
      <c r="T19" s="81">
        <f>+H19/E19*100</f>
        <v>16.005452465735154</v>
      </c>
      <c r="U19" s="81">
        <f>+I19/C19*100</f>
        <v>37.71927473989101</v>
      </c>
      <c r="V19" s="81">
        <f>J19/D19*100</f>
        <v>30.785142874903087</v>
      </c>
      <c r="W19" s="81">
        <f>+K19/E19*100</f>
        <v>33.661397431803756</v>
      </c>
      <c r="X19" s="81">
        <f>+L19/C19*100</f>
        <v>44.45299767844658</v>
      </c>
      <c r="Y19" s="81">
        <f>+M19/D19*100</f>
        <v>50.76587302272496</v>
      </c>
      <c r="Z19" s="81">
        <f>+N19/E19*100</f>
        <v>48.14731357942856</v>
      </c>
      <c r="AA19" s="81">
        <f>+O19/C19*100</f>
        <v>2.13836263492659</v>
      </c>
      <c r="AB19" s="81">
        <f>+P19/D19*100</f>
        <v>2.2194863790117467</v>
      </c>
      <c r="AC19" s="81">
        <f>+Q19/E19*100</f>
        <v>2.185836523032525</v>
      </c>
      <c r="AD19" s="64">
        <v>351621</v>
      </c>
      <c r="AE19" s="64">
        <v>497190</v>
      </c>
      <c r="AF19" s="64">
        <v>848811</v>
      </c>
      <c r="AG19" s="64">
        <v>55498</v>
      </c>
      <c r="AH19" s="64">
        <v>81716</v>
      </c>
      <c r="AI19" s="64">
        <v>137214</v>
      </c>
      <c r="AJ19" s="64">
        <v>129946</v>
      </c>
      <c r="AK19" s="64">
        <v>148080</v>
      </c>
      <c r="AL19" s="64">
        <v>278026</v>
      </c>
      <c r="AM19" s="64">
        <v>158354</v>
      </c>
      <c r="AN19" s="64">
        <v>256081</v>
      </c>
      <c r="AO19" s="64">
        <v>414435</v>
      </c>
      <c r="AP19" s="64">
        <v>7823</v>
      </c>
      <c r="AQ19" s="64">
        <v>11313</v>
      </c>
      <c r="AR19" s="64">
        <v>19136</v>
      </c>
      <c r="AS19" s="81">
        <f t="shared" si="0"/>
        <v>85.65655138477129</v>
      </c>
      <c r="AT19" s="81">
        <f t="shared" si="0"/>
        <v>85.84926348069474</v>
      </c>
      <c r="AU19" s="81">
        <f t="shared" si="0"/>
        <v>85.76932715198596</v>
      </c>
      <c r="AV19" s="81">
        <f t="shared" si="0"/>
        <v>86.1703283906529</v>
      </c>
      <c r="AW19" s="81">
        <f t="shared" si="0"/>
        <v>86.93931398416886</v>
      </c>
      <c r="AX19" s="81">
        <f t="shared" si="0"/>
        <v>86.62664065607302</v>
      </c>
      <c r="AY19" s="81">
        <f t="shared" si="0"/>
        <v>83.92384298428036</v>
      </c>
      <c r="AZ19" s="81">
        <f t="shared" si="0"/>
        <v>83.05569577654384</v>
      </c>
      <c r="BA19" s="81">
        <f t="shared" si="0"/>
        <v>83.45921087389833</v>
      </c>
      <c r="BB19" s="81">
        <f t="shared" si="0"/>
        <v>86.77882507672074</v>
      </c>
      <c r="BC19" s="81">
        <f t="shared" si="0"/>
        <v>87.1003071355444</v>
      </c>
      <c r="BD19" s="81">
        <f t="shared" si="0"/>
        <v>86.97718930422026</v>
      </c>
      <c r="BE19" s="81">
        <f t="shared" si="0"/>
        <v>89.1205285942128</v>
      </c>
      <c r="BF19" s="81">
        <f t="shared" si="0"/>
        <v>88.01151392562626</v>
      </c>
      <c r="BG19" s="81">
        <f t="shared" si="0"/>
        <v>88.46153846153845</v>
      </c>
    </row>
    <row r="20" spans="1:59" s="76" customFormat="1" ht="15">
      <c r="A20" s="93" t="s">
        <v>116</v>
      </c>
      <c r="B20" s="63" t="s">
        <v>127</v>
      </c>
      <c r="C20" s="64">
        <v>64894</v>
      </c>
      <c r="D20" s="64">
        <v>96395</v>
      </c>
      <c r="E20" s="64">
        <v>161289</v>
      </c>
      <c r="F20" s="64">
        <v>11422</v>
      </c>
      <c r="G20" s="64">
        <v>17205</v>
      </c>
      <c r="H20" s="64">
        <v>28627</v>
      </c>
      <c r="I20" s="64">
        <v>8659</v>
      </c>
      <c r="J20" s="64">
        <v>13182</v>
      </c>
      <c r="K20" s="64">
        <v>21841</v>
      </c>
      <c r="L20" s="64">
        <v>42597</v>
      </c>
      <c r="M20" s="64">
        <v>63286</v>
      </c>
      <c r="N20" s="64">
        <v>105883</v>
      </c>
      <c r="O20" s="64">
        <v>2216</v>
      </c>
      <c r="P20" s="64">
        <v>2722</v>
      </c>
      <c r="Q20" s="64">
        <v>4938</v>
      </c>
      <c r="R20" s="81">
        <f>+F20/C20*100</f>
        <v>17.601010879280057</v>
      </c>
      <c r="S20" s="81">
        <f>+G20/D20*100</f>
        <v>17.84843612220551</v>
      </c>
      <c r="T20" s="81">
        <f>+H20/E20*100</f>
        <v>17.748885540861433</v>
      </c>
      <c r="U20" s="81">
        <f>+I20/C20*100</f>
        <v>13.343298301846088</v>
      </c>
      <c r="V20" s="81">
        <f>J20/D20*100</f>
        <v>13.674983142279165</v>
      </c>
      <c r="W20" s="81">
        <f>+K20/E20*100</f>
        <v>13.541531040554533</v>
      </c>
      <c r="X20" s="81">
        <f>+L20/C20*100</f>
        <v>65.6408912996579</v>
      </c>
      <c r="Y20" s="81">
        <f>+M20/D20*100</f>
        <v>65.65278282068572</v>
      </c>
      <c r="Z20" s="81">
        <f>+N20/E20*100</f>
        <v>65.64799831358617</v>
      </c>
      <c r="AA20" s="81">
        <f>+O20/C20*100</f>
        <v>3.4147995192159524</v>
      </c>
      <c r="AB20" s="81">
        <f>+P20/D20*100</f>
        <v>2.8237979148296075</v>
      </c>
      <c r="AC20" s="81">
        <f>+Q20/E20*100</f>
        <v>3.061585104997861</v>
      </c>
      <c r="AD20" s="64">
        <v>47865</v>
      </c>
      <c r="AE20" s="64">
        <v>71683</v>
      </c>
      <c r="AF20" s="64">
        <v>119548</v>
      </c>
      <c r="AG20" s="64">
        <v>8256</v>
      </c>
      <c r="AH20" s="64">
        <v>12510</v>
      </c>
      <c r="AI20" s="64">
        <v>20766</v>
      </c>
      <c r="AJ20" s="64">
        <v>6350</v>
      </c>
      <c r="AK20" s="64">
        <v>9712</v>
      </c>
      <c r="AL20" s="64">
        <v>16062</v>
      </c>
      <c r="AM20" s="64">
        <v>31598</v>
      </c>
      <c r="AN20" s="64">
        <v>47388</v>
      </c>
      <c r="AO20" s="64">
        <v>78986</v>
      </c>
      <c r="AP20" s="64">
        <v>1661</v>
      </c>
      <c r="AQ20" s="64">
        <v>2073</v>
      </c>
      <c r="AR20" s="64">
        <v>3734</v>
      </c>
      <c r="AS20" s="81">
        <f>+AD20/C20*100</f>
        <v>73.7587450303572</v>
      </c>
      <c r="AT20" s="81">
        <f>+AE20/D20*100</f>
        <v>74.3638155505991</v>
      </c>
      <c r="AU20" s="81">
        <f>+AF20/E20*100</f>
        <v>74.12036778701585</v>
      </c>
      <c r="AV20" s="81">
        <f>+AG20/F20*100</f>
        <v>72.28156189809141</v>
      </c>
      <c r="AW20" s="81">
        <f>+AH20/G20*100</f>
        <v>72.71142109851787</v>
      </c>
      <c r="AX20" s="81">
        <f>+AI20/H20*100</f>
        <v>72.53990987529255</v>
      </c>
      <c r="AY20" s="81">
        <f>+AJ20/I20*100</f>
        <v>73.33410324517843</v>
      </c>
      <c r="AZ20" s="81">
        <f>+AK20/J20*100</f>
        <v>73.6762251555151</v>
      </c>
      <c r="BA20" s="81">
        <f>+AL20/K20*100</f>
        <v>73.54058880087908</v>
      </c>
      <c r="BB20" s="81">
        <f>+AM20/L20*100</f>
        <v>74.17893278869404</v>
      </c>
      <c r="BC20" s="81">
        <f>+AN20/M20*100</f>
        <v>74.87912018455899</v>
      </c>
      <c r="BD20" s="81">
        <f>+AO20/N20*100</f>
        <v>74.59743301568713</v>
      </c>
      <c r="BE20" s="81">
        <f>+AP20/O20*100</f>
        <v>74.95487364620939</v>
      </c>
      <c r="BF20" s="81">
        <f>+AQ20/P20*100</f>
        <v>76.15723732549597</v>
      </c>
      <c r="BG20" s="81">
        <f>+AR20/Q20*100</f>
        <v>75.61765897124342</v>
      </c>
    </row>
    <row r="21" spans="1:59" ht="15">
      <c r="A21" s="93" t="s">
        <v>117</v>
      </c>
      <c r="B21" s="80" t="s">
        <v>70</v>
      </c>
      <c r="C21" s="80">
        <v>1</v>
      </c>
      <c r="D21" s="80">
        <v>7654</v>
      </c>
      <c r="E21" s="80">
        <v>7655</v>
      </c>
      <c r="F21" s="80"/>
      <c r="G21" s="80"/>
      <c r="H21" s="80"/>
      <c r="I21" s="80">
        <v>1</v>
      </c>
      <c r="J21" s="80">
        <v>7650</v>
      </c>
      <c r="K21" s="80">
        <v>7651</v>
      </c>
      <c r="L21" s="80"/>
      <c r="M21" s="80">
        <v>4</v>
      </c>
      <c r="N21" s="80">
        <v>4</v>
      </c>
      <c r="O21" s="80"/>
      <c r="P21" s="80"/>
      <c r="Q21" s="80"/>
      <c r="R21" s="81">
        <f t="shared" si="1"/>
        <v>0</v>
      </c>
      <c r="S21" s="81">
        <f t="shared" si="1"/>
        <v>0</v>
      </c>
      <c r="T21" s="81">
        <f t="shared" si="1"/>
        <v>0</v>
      </c>
      <c r="U21" s="81">
        <f t="shared" si="2"/>
        <v>100</v>
      </c>
      <c r="V21" s="81">
        <f>+J21/D21*100</f>
        <v>99.94773974392474</v>
      </c>
      <c r="W21" s="81">
        <f t="shared" si="3"/>
        <v>99.94774657086872</v>
      </c>
      <c r="X21" s="81">
        <f t="shared" si="4"/>
        <v>0</v>
      </c>
      <c r="Y21" s="81">
        <f t="shared" si="4"/>
        <v>0.052260256075254766</v>
      </c>
      <c r="Z21" s="81">
        <f t="shared" si="4"/>
        <v>0.05225342913128674</v>
      </c>
      <c r="AA21" s="81">
        <f t="shared" si="5"/>
        <v>0</v>
      </c>
      <c r="AB21" s="81">
        <f t="shared" si="5"/>
        <v>0</v>
      </c>
      <c r="AC21" s="81">
        <f t="shared" si="5"/>
        <v>0</v>
      </c>
      <c r="AD21" s="80">
        <v>1</v>
      </c>
      <c r="AE21" s="80">
        <v>6509</v>
      </c>
      <c r="AF21" s="80">
        <v>6510</v>
      </c>
      <c r="AG21" s="80"/>
      <c r="AH21" s="80"/>
      <c r="AI21" s="80"/>
      <c r="AJ21" s="80">
        <v>1</v>
      </c>
      <c r="AK21" s="80">
        <v>6507</v>
      </c>
      <c r="AL21" s="80">
        <v>6508</v>
      </c>
      <c r="AM21" s="80"/>
      <c r="AN21" s="80">
        <v>2</v>
      </c>
      <c r="AO21" s="80">
        <v>2</v>
      </c>
      <c r="AP21" s="80"/>
      <c r="AQ21" s="80"/>
      <c r="AR21" s="80"/>
      <c r="AS21" s="81">
        <f t="shared" si="0"/>
        <v>100</v>
      </c>
      <c r="AT21" s="81">
        <f t="shared" si="0"/>
        <v>85.04050169845833</v>
      </c>
      <c r="AU21" s="81">
        <f t="shared" si="0"/>
        <v>85.04245591116917</v>
      </c>
      <c r="AV21" s="81" t="e">
        <f t="shared" si="0"/>
        <v>#DIV/0!</v>
      </c>
      <c r="AW21" s="81" t="e">
        <f t="shared" si="0"/>
        <v>#DIV/0!</v>
      </c>
      <c r="AX21" s="81" t="e">
        <f t="shared" si="0"/>
        <v>#DIV/0!</v>
      </c>
      <c r="AY21" s="81">
        <f t="shared" si="0"/>
        <v>100</v>
      </c>
      <c r="AZ21" s="81">
        <f t="shared" si="0"/>
        <v>85.05882352941177</v>
      </c>
      <c r="BA21" s="81">
        <f t="shared" si="0"/>
        <v>85.06077636910207</v>
      </c>
      <c r="BB21" s="81" t="e">
        <f t="shared" si="0"/>
        <v>#DIV/0!</v>
      </c>
      <c r="BC21" s="81">
        <f t="shared" si="0"/>
        <v>50</v>
      </c>
      <c r="BD21" s="81">
        <f t="shared" si="0"/>
        <v>50</v>
      </c>
      <c r="BE21" s="81" t="e">
        <f t="shared" si="0"/>
        <v>#DIV/0!</v>
      </c>
      <c r="BF21" s="81" t="e">
        <f t="shared" si="0"/>
        <v>#DIV/0!</v>
      </c>
      <c r="BG21" s="81" t="e">
        <f t="shared" si="0"/>
        <v>#DIV/0!</v>
      </c>
    </row>
    <row r="22" spans="1:59" ht="15">
      <c r="A22" s="93" t="s">
        <v>118</v>
      </c>
      <c r="B22" s="80" t="s">
        <v>84</v>
      </c>
      <c r="C22" s="80">
        <v>4908</v>
      </c>
      <c r="D22" s="80">
        <v>6987</v>
      </c>
      <c r="E22" s="80">
        <v>11895</v>
      </c>
      <c r="F22" s="80">
        <v>0</v>
      </c>
      <c r="G22" s="80">
        <v>0</v>
      </c>
      <c r="H22" s="80">
        <v>0</v>
      </c>
      <c r="I22" s="80">
        <v>4908</v>
      </c>
      <c r="J22" s="80">
        <v>6987</v>
      </c>
      <c r="K22" s="80">
        <v>11895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1">
        <f t="shared" si="1"/>
        <v>0</v>
      </c>
      <c r="S22" s="81">
        <f t="shared" si="1"/>
        <v>0</v>
      </c>
      <c r="T22" s="81">
        <f t="shared" si="1"/>
        <v>0</v>
      </c>
      <c r="U22" s="81">
        <f t="shared" si="2"/>
        <v>100</v>
      </c>
      <c r="V22" s="81">
        <f>J22/D22*100</f>
        <v>100</v>
      </c>
      <c r="W22" s="81">
        <f t="shared" si="3"/>
        <v>100</v>
      </c>
      <c r="X22" s="81">
        <f t="shared" si="4"/>
        <v>0</v>
      </c>
      <c r="Y22" s="81">
        <f t="shared" si="4"/>
        <v>0</v>
      </c>
      <c r="Z22" s="81">
        <f t="shared" si="4"/>
        <v>0</v>
      </c>
      <c r="AA22" s="81">
        <f t="shared" si="5"/>
        <v>0</v>
      </c>
      <c r="AB22" s="81">
        <f t="shared" si="5"/>
        <v>0</v>
      </c>
      <c r="AC22" s="81">
        <f t="shared" si="5"/>
        <v>0</v>
      </c>
      <c r="AD22" s="80">
        <v>3828</v>
      </c>
      <c r="AE22" s="80">
        <v>5297</v>
      </c>
      <c r="AF22" s="80">
        <v>9125</v>
      </c>
      <c r="AG22" s="80">
        <v>0</v>
      </c>
      <c r="AH22" s="80">
        <v>0</v>
      </c>
      <c r="AI22" s="80">
        <v>0</v>
      </c>
      <c r="AJ22" s="80">
        <v>3828</v>
      </c>
      <c r="AK22" s="80">
        <v>5297</v>
      </c>
      <c r="AL22" s="80">
        <v>9125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1">
        <f t="shared" si="0"/>
        <v>77.99511002444987</v>
      </c>
      <c r="AT22" s="81">
        <f t="shared" si="0"/>
        <v>75.81222269929869</v>
      </c>
      <c r="AU22" s="81">
        <f t="shared" si="0"/>
        <v>76.71290458175703</v>
      </c>
      <c r="AV22" s="81" t="e">
        <f t="shared" si="0"/>
        <v>#DIV/0!</v>
      </c>
      <c r="AW22" s="81" t="e">
        <f t="shared" si="0"/>
        <v>#DIV/0!</v>
      </c>
      <c r="AX22" s="81" t="e">
        <f t="shared" si="0"/>
        <v>#DIV/0!</v>
      </c>
      <c r="AY22" s="81">
        <f t="shared" si="0"/>
        <v>77.99511002444987</v>
      </c>
      <c r="AZ22" s="81">
        <f t="shared" si="0"/>
        <v>75.81222269929869</v>
      </c>
      <c r="BA22" s="81">
        <f t="shared" si="0"/>
        <v>76.71290458175703</v>
      </c>
      <c r="BB22" s="81" t="e">
        <f t="shared" si="0"/>
        <v>#DIV/0!</v>
      </c>
      <c r="BC22" s="81" t="e">
        <f t="shared" si="0"/>
        <v>#DIV/0!</v>
      </c>
      <c r="BD22" s="81" t="e">
        <f t="shared" si="0"/>
        <v>#DIV/0!</v>
      </c>
      <c r="BE22" s="81" t="e">
        <f t="shared" si="0"/>
        <v>#DIV/0!</v>
      </c>
      <c r="BF22" s="81" t="e">
        <f t="shared" si="0"/>
        <v>#DIV/0!</v>
      </c>
      <c r="BG22" s="81" t="e">
        <f t="shared" si="0"/>
        <v>#DIV/0!</v>
      </c>
    </row>
    <row r="23" spans="1:59" ht="15">
      <c r="A23" s="93" t="s">
        <v>119</v>
      </c>
      <c r="B23" s="80" t="s">
        <v>71</v>
      </c>
      <c r="C23" s="80">
        <v>272794</v>
      </c>
      <c r="D23" s="80">
        <v>332746</v>
      </c>
      <c r="E23" s="80">
        <v>605540</v>
      </c>
      <c r="F23" s="80">
        <v>40046</v>
      </c>
      <c r="G23" s="80">
        <v>51879</v>
      </c>
      <c r="H23" s="80">
        <v>91925</v>
      </c>
      <c r="I23" s="80">
        <v>141105</v>
      </c>
      <c r="J23" s="80">
        <v>166805</v>
      </c>
      <c r="K23" s="80">
        <v>307910</v>
      </c>
      <c r="L23" s="80">
        <v>90942</v>
      </c>
      <c r="M23" s="80">
        <v>113094</v>
      </c>
      <c r="N23" s="80">
        <v>204036</v>
      </c>
      <c r="O23" s="80">
        <v>701</v>
      </c>
      <c r="P23" s="80">
        <v>968</v>
      </c>
      <c r="Q23" s="80">
        <v>1669</v>
      </c>
      <c r="R23" s="81">
        <f t="shared" si="1"/>
        <v>14.679941640945183</v>
      </c>
      <c r="S23" s="81">
        <f t="shared" si="1"/>
        <v>15.591171644437498</v>
      </c>
      <c r="T23" s="81">
        <f t="shared" si="1"/>
        <v>15.180665191399411</v>
      </c>
      <c r="U23" s="81">
        <f t="shared" si="2"/>
        <v>51.725844410067666</v>
      </c>
      <c r="V23" s="81">
        <f>J23/D23*100</f>
        <v>50.129828758272076</v>
      </c>
      <c r="W23" s="81">
        <f t="shared" si="3"/>
        <v>50.8488291442349</v>
      </c>
      <c r="X23" s="81">
        <f t="shared" si="4"/>
        <v>33.33724348775999</v>
      </c>
      <c r="Y23" s="81">
        <f t="shared" si="4"/>
        <v>33.988087009310405</v>
      </c>
      <c r="Z23" s="81">
        <f t="shared" si="4"/>
        <v>33.69488390527463</v>
      </c>
      <c r="AA23" s="81">
        <f t="shared" si="5"/>
        <v>0.25697046122715306</v>
      </c>
      <c r="AB23" s="81">
        <f t="shared" si="5"/>
        <v>0.2909125879800208</v>
      </c>
      <c r="AC23" s="81">
        <f t="shared" si="5"/>
        <v>0.27562175909105924</v>
      </c>
      <c r="AD23" s="80">
        <v>136100</v>
      </c>
      <c r="AE23" s="80">
        <v>158371</v>
      </c>
      <c r="AF23" s="80">
        <v>294471</v>
      </c>
      <c r="AG23" s="80">
        <v>19485</v>
      </c>
      <c r="AH23" s="80">
        <v>23551</v>
      </c>
      <c r="AI23" s="80">
        <v>43036</v>
      </c>
      <c r="AJ23" s="80">
        <v>68608</v>
      </c>
      <c r="AK23" s="80">
        <v>78717</v>
      </c>
      <c r="AL23" s="80">
        <v>147325</v>
      </c>
      <c r="AM23" s="80">
        <v>47640</v>
      </c>
      <c r="AN23" s="80">
        <v>55592</v>
      </c>
      <c r="AO23" s="80">
        <v>103232</v>
      </c>
      <c r="AP23" s="80">
        <v>367</v>
      </c>
      <c r="AQ23" s="80">
        <v>511</v>
      </c>
      <c r="AR23" s="80">
        <v>878</v>
      </c>
      <c r="AS23" s="81">
        <f t="shared" si="0"/>
        <v>49.891126637682646</v>
      </c>
      <c r="AT23" s="81">
        <f t="shared" si="0"/>
        <v>47.595162676636235</v>
      </c>
      <c r="AU23" s="81">
        <f t="shared" si="0"/>
        <v>48.62948772996003</v>
      </c>
      <c r="AV23" s="81">
        <f t="shared" si="0"/>
        <v>48.65654497328073</v>
      </c>
      <c r="AW23" s="81">
        <f t="shared" si="0"/>
        <v>45.39601765646986</v>
      </c>
      <c r="AX23" s="81">
        <f t="shared" si="0"/>
        <v>46.81642643459342</v>
      </c>
      <c r="AY23" s="81">
        <f t="shared" si="0"/>
        <v>48.62194819460685</v>
      </c>
      <c r="AZ23" s="81">
        <f t="shared" si="0"/>
        <v>47.19103144390156</v>
      </c>
      <c r="BA23" s="81">
        <f t="shared" si="0"/>
        <v>47.84677340781397</v>
      </c>
      <c r="BB23" s="81">
        <f t="shared" si="0"/>
        <v>52.38503661674474</v>
      </c>
      <c r="BC23" s="81">
        <f t="shared" si="0"/>
        <v>49.155569703078854</v>
      </c>
      <c r="BD23" s="81">
        <f t="shared" si="0"/>
        <v>50.594993040443846</v>
      </c>
      <c r="BE23" s="81">
        <f t="shared" si="0"/>
        <v>52.353780313837376</v>
      </c>
      <c r="BF23" s="81">
        <f t="shared" si="0"/>
        <v>52.78925619834711</v>
      </c>
      <c r="BG23" s="81">
        <f t="shared" si="0"/>
        <v>52.606351108448166</v>
      </c>
    </row>
    <row r="24" spans="1:59" ht="15">
      <c r="A24" s="93" t="s">
        <v>120</v>
      </c>
      <c r="B24" s="80" t="s">
        <v>72</v>
      </c>
      <c r="C24" s="80">
        <v>269624</v>
      </c>
      <c r="D24" s="80">
        <v>594631</v>
      </c>
      <c r="E24" s="80">
        <v>864255</v>
      </c>
      <c r="F24" s="80">
        <v>56958</v>
      </c>
      <c r="G24" s="80">
        <v>128293</v>
      </c>
      <c r="H24" s="80">
        <v>185251</v>
      </c>
      <c r="I24" s="80">
        <v>62902</v>
      </c>
      <c r="J24" s="80">
        <v>123045</v>
      </c>
      <c r="K24" s="80">
        <v>185947</v>
      </c>
      <c r="L24" s="80">
        <v>135081</v>
      </c>
      <c r="M24" s="80">
        <v>316821</v>
      </c>
      <c r="N24" s="80">
        <v>451902</v>
      </c>
      <c r="O24" s="80">
        <v>14683</v>
      </c>
      <c r="P24" s="80">
        <v>26472</v>
      </c>
      <c r="Q24" s="80">
        <v>41155</v>
      </c>
      <c r="R24" s="81">
        <f t="shared" si="1"/>
        <v>21.124974037919472</v>
      </c>
      <c r="S24" s="81">
        <f t="shared" si="1"/>
        <v>21.575229007569398</v>
      </c>
      <c r="T24" s="81">
        <f t="shared" si="1"/>
        <v>21.434761731202016</v>
      </c>
      <c r="U24" s="81">
        <f t="shared" si="2"/>
        <v>23.32952556152271</v>
      </c>
      <c r="V24" s="81">
        <f>+J24/D24*100</f>
        <v>20.692664862746813</v>
      </c>
      <c r="W24" s="81">
        <f t="shared" si="3"/>
        <v>21.51529351869529</v>
      </c>
      <c r="X24" s="81">
        <f t="shared" si="4"/>
        <v>50.099768566596445</v>
      </c>
      <c r="Y24" s="81">
        <f t="shared" si="4"/>
        <v>53.28026961258326</v>
      </c>
      <c r="Z24" s="81">
        <f t="shared" si="4"/>
        <v>52.28803998819793</v>
      </c>
      <c r="AA24" s="81">
        <f t="shared" si="5"/>
        <v>5.445731833961368</v>
      </c>
      <c r="AB24" s="81">
        <f t="shared" si="5"/>
        <v>4.451836517100522</v>
      </c>
      <c r="AC24" s="81">
        <f t="shared" si="5"/>
        <v>4.761904761904762</v>
      </c>
      <c r="AD24" s="80">
        <v>231348</v>
      </c>
      <c r="AE24" s="80">
        <v>504784</v>
      </c>
      <c r="AF24" s="80">
        <v>736132</v>
      </c>
      <c r="AG24" s="80">
        <v>47963</v>
      </c>
      <c r="AH24" s="80">
        <v>105216</v>
      </c>
      <c r="AI24" s="80">
        <v>153179</v>
      </c>
      <c r="AJ24" s="80">
        <v>51767</v>
      </c>
      <c r="AK24" s="80">
        <v>101553</v>
      </c>
      <c r="AL24" s="80">
        <v>153320</v>
      </c>
      <c r="AM24" s="80">
        <v>117932</v>
      </c>
      <c r="AN24" s="80">
        <v>273489</v>
      </c>
      <c r="AO24" s="80">
        <v>391421</v>
      </c>
      <c r="AP24" s="80">
        <v>13686</v>
      </c>
      <c r="AQ24" s="80">
        <v>24526</v>
      </c>
      <c r="AR24" s="80">
        <v>38212</v>
      </c>
      <c r="AS24" s="81">
        <f t="shared" si="0"/>
        <v>85.80393436786042</v>
      </c>
      <c r="AT24" s="81">
        <f t="shared" si="0"/>
        <v>84.89029330795064</v>
      </c>
      <c r="AU24" s="81">
        <f t="shared" si="0"/>
        <v>85.17532441235515</v>
      </c>
      <c r="AV24" s="81">
        <f t="shared" si="0"/>
        <v>84.2076617858773</v>
      </c>
      <c r="AW24" s="81">
        <f t="shared" si="0"/>
        <v>82.01226879097067</v>
      </c>
      <c r="AX24" s="81">
        <f t="shared" si="0"/>
        <v>82.68727294319599</v>
      </c>
      <c r="AY24" s="81">
        <f t="shared" si="0"/>
        <v>82.29786016342882</v>
      </c>
      <c r="AZ24" s="81">
        <f t="shared" si="0"/>
        <v>82.53321955382177</v>
      </c>
      <c r="BA24" s="81">
        <f t="shared" si="0"/>
        <v>82.45360237056796</v>
      </c>
      <c r="BB24" s="81">
        <f t="shared" si="0"/>
        <v>87.30465424449034</v>
      </c>
      <c r="BC24" s="81">
        <f t="shared" si="0"/>
        <v>86.32287632448606</v>
      </c>
      <c r="BD24" s="81">
        <f t="shared" si="0"/>
        <v>86.61634602192511</v>
      </c>
      <c r="BE24" s="81">
        <f t="shared" si="0"/>
        <v>93.20983450248586</v>
      </c>
      <c r="BF24" s="81">
        <f t="shared" si="0"/>
        <v>92.64883650649743</v>
      </c>
      <c r="BG24" s="81">
        <f t="shared" si="0"/>
        <v>92.84898554246142</v>
      </c>
    </row>
    <row r="25" spans="1:59" ht="15">
      <c r="A25" s="93" t="s">
        <v>121</v>
      </c>
      <c r="B25" s="63" t="s">
        <v>94</v>
      </c>
      <c r="C25" s="64">
        <v>17897</v>
      </c>
      <c r="D25" s="64">
        <v>44643</v>
      </c>
      <c r="E25" s="64">
        <v>62540</v>
      </c>
      <c r="F25" s="64">
        <v>4993</v>
      </c>
      <c r="G25" s="64">
        <v>12909</v>
      </c>
      <c r="H25" s="64">
        <v>17902</v>
      </c>
      <c r="I25" s="64">
        <v>445</v>
      </c>
      <c r="J25" s="64">
        <v>1164</v>
      </c>
      <c r="K25" s="64">
        <v>1609</v>
      </c>
      <c r="L25" s="64">
        <v>12022</v>
      </c>
      <c r="M25" s="64">
        <v>29755</v>
      </c>
      <c r="N25" s="64">
        <v>41777</v>
      </c>
      <c r="O25" s="64">
        <v>437</v>
      </c>
      <c r="P25" s="64">
        <v>815</v>
      </c>
      <c r="Q25" s="64">
        <v>1252</v>
      </c>
      <c r="R25" s="81">
        <f t="shared" si="1"/>
        <v>27.89853047996871</v>
      </c>
      <c r="S25" s="81">
        <f t="shared" si="1"/>
        <v>28.9160674685841</v>
      </c>
      <c r="T25" s="81">
        <f t="shared" si="1"/>
        <v>28.62488007675088</v>
      </c>
      <c r="U25" s="81">
        <f t="shared" si="2"/>
        <v>2.486450243057496</v>
      </c>
      <c r="V25" s="81">
        <f>J25/D25*100</f>
        <v>2.6073516564746995</v>
      </c>
      <c r="W25" s="81">
        <f t="shared" si="3"/>
        <v>2.572753437799808</v>
      </c>
      <c r="X25" s="81">
        <f t="shared" si="4"/>
        <v>67.17326926300498</v>
      </c>
      <c r="Y25" s="81">
        <f t="shared" si="4"/>
        <v>66.65098671684251</v>
      </c>
      <c r="Z25" s="81">
        <f t="shared" si="4"/>
        <v>66.80044771346338</v>
      </c>
      <c r="AA25" s="81">
        <f t="shared" si="5"/>
        <v>2.441750013968822</v>
      </c>
      <c r="AB25" s="81">
        <f t="shared" si="5"/>
        <v>1.825594158098694</v>
      </c>
      <c r="AC25" s="81">
        <f t="shared" si="5"/>
        <v>2.0019187719859293</v>
      </c>
      <c r="AD25" s="64">
        <v>16809</v>
      </c>
      <c r="AE25" s="64">
        <v>41132</v>
      </c>
      <c r="AF25" s="64">
        <v>57941</v>
      </c>
      <c r="AG25" s="64">
        <v>4705</v>
      </c>
      <c r="AH25" s="64">
        <v>11919</v>
      </c>
      <c r="AI25" s="64">
        <v>16624</v>
      </c>
      <c r="AJ25" s="64">
        <v>386</v>
      </c>
      <c r="AK25" s="64">
        <v>1042</v>
      </c>
      <c r="AL25" s="64">
        <v>1428</v>
      </c>
      <c r="AM25" s="64">
        <v>11309</v>
      </c>
      <c r="AN25" s="64">
        <v>27422</v>
      </c>
      <c r="AO25" s="64">
        <v>38731</v>
      </c>
      <c r="AP25" s="64">
        <v>409</v>
      </c>
      <c r="AQ25" s="64">
        <v>749</v>
      </c>
      <c r="AR25" s="64">
        <v>1158</v>
      </c>
      <c r="AS25" s="81">
        <f aca="true" t="shared" si="6" ref="AS25:BG29">+AD25/C25*100</f>
        <v>93.92076884394032</v>
      </c>
      <c r="AT25" s="81">
        <f t="shared" si="6"/>
        <v>92.13538516676746</v>
      </c>
      <c r="AU25" s="81">
        <f t="shared" si="6"/>
        <v>92.6463063639271</v>
      </c>
      <c r="AV25" s="81">
        <f t="shared" si="6"/>
        <v>94.2319246945724</v>
      </c>
      <c r="AW25" s="81">
        <f t="shared" si="6"/>
        <v>92.33093190797118</v>
      </c>
      <c r="AX25" s="81">
        <f t="shared" si="6"/>
        <v>92.86113283432019</v>
      </c>
      <c r="AY25" s="81">
        <f t="shared" si="6"/>
        <v>86.74157303370787</v>
      </c>
      <c r="AZ25" s="81">
        <f t="shared" si="6"/>
        <v>89.51890034364261</v>
      </c>
      <c r="BA25" s="81">
        <f t="shared" si="6"/>
        <v>88.75077688004971</v>
      </c>
      <c r="BB25" s="81">
        <f t="shared" si="6"/>
        <v>94.06920645483281</v>
      </c>
      <c r="BC25" s="81">
        <f t="shared" si="6"/>
        <v>92.15930095782221</v>
      </c>
      <c r="BD25" s="81">
        <f t="shared" si="6"/>
        <v>92.70890681475453</v>
      </c>
      <c r="BE25" s="81">
        <f t="shared" si="6"/>
        <v>93.59267734553775</v>
      </c>
      <c r="BF25" s="81">
        <f t="shared" si="6"/>
        <v>91.90184049079755</v>
      </c>
      <c r="BG25" s="81">
        <f t="shared" si="6"/>
        <v>92.49201277955271</v>
      </c>
    </row>
    <row r="26" spans="1:59" ht="15">
      <c r="A26" s="93" t="s">
        <v>122</v>
      </c>
      <c r="B26" s="63" t="s">
        <v>73</v>
      </c>
      <c r="C26" s="64">
        <v>77574</v>
      </c>
      <c r="D26" s="64">
        <v>239759</v>
      </c>
      <c r="E26" s="64">
        <v>317333</v>
      </c>
      <c r="F26" s="64">
        <v>19853</v>
      </c>
      <c r="G26" s="64">
        <v>65804</v>
      </c>
      <c r="H26" s="64">
        <v>85657</v>
      </c>
      <c r="I26" s="64">
        <v>20521</v>
      </c>
      <c r="J26" s="64">
        <v>38430</v>
      </c>
      <c r="K26" s="64">
        <v>58951</v>
      </c>
      <c r="L26" s="64">
        <v>36247</v>
      </c>
      <c r="M26" s="64">
        <v>133001</v>
      </c>
      <c r="N26" s="64">
        <v>169248</v>
      </c>
      <c r="O26" s="64">
        <v>953</v>
      </c>
      <c r="P26" s="64">
        <v>2524</v>
      </c>
      <c r="Q26" s="64">
        <v>3477</v>
      </c>
      <c r="R26" s="81">
        <f t="shared" si="1"/>
        <v>25.592337638899632</v>
      </c>
      <c r="S26" s="81">
        <f t="shared" si="1"/>
        <v>27.44589358480808</v>
      </c>
      <c r="T26" s="81">
        <f t="shared" si="1"/>
        <v>26.992780454601316</v>
      </c>
      <c r="U26" s="81">
        <f t="shared" si="2"/>
        <v>26.453450898496918</v>
      </c>
      <c r="V26" s="81">
        <f>J26/D26*100</f>
        <v>16.028595381195284</v>
      </c>
      <c r="W26" s="81">
        <f t="shared" si="3"/>
        <v>18.577015311990873</v>
      </c>
      <c r="X26" s="81">
        <f t="shared" si="4"/>
        <v>46.72570706680073</v>
      </c>
      <c r="Y26" s="81">
        <f t="shared" si="4"/>
        <v>55.472787257204104</v>
      </c>
      <c r="Z26" s="81">
        <f t="shared" si="4"/>
        <v>53.33450980515736</v>
      </c>
      <c r="AA26" s="81">
        <f t="shared" si="5"/>
        <v>1.2285043958027173</v>
      </c>
      <c r="AB26" s="81">
        <f t="shared" si="5"/>
        <v>1.052723776792529</v>
      </c>
      <c r="AC26" s="81">
        <f t="shared" si="5"/>
        <v>1.09569442825045</v>
      </c>
      <c r="AD26" s="64">
        <v>55100</v>
      </c>
      <c r="AE26" s="64">
        <v>174231</v>
      </c>
      <c r="AF26" s="64">
        <v>229331</v>
      </c>
      <c r="AG26" s="64">
        <v>13821</v>
      </c>
      <c r="AH26" s="64">
        <v>48083</v>
      </c>
      <c r="AI26" s="64">
        <v>61904</v>
      </c>
      <c r="AJ26" s="64">
        <v>14849</v>
      </c>
      <c r="AK26" s="64">
        <v>27144</v>
      </c>
      <c r="AL26" s="64">
        <v>41993</v>
      </c>
      <c r="AM26" s="64">
        <v>25730</v>
      </c>
      <c r="AN26" s="64">
        <v>97091</v>
      </c>
      <c r="AO26" s="64">
        <v>122821</v>
      </c>
      <c r="AP26" s="64">
        <v>700</v>
      </c>
      <c r="AQ26" s="64">
        <v>1913</v>
      </c>
      <c r="AR26" s="64">
        <v>2613</v>
      </c>
      <c r="AS26" s="81">
        <f t="shared" si="6"/>
        <v>71.0289529997164</v>
      </c>
      <c r="AT26" s="81">
        <f t="shared" si="6"/>
        <v>72.66922201043548</v>
      </c>
      <c r="AU26" s="81">
        <f t="shared" si="6"/>
        <v>72.26824818093296</v>
      </c>
      <c r="AV26" s="81">
        <f t="shared" si="6"/>
        <v>69.61668261723669</v>
      </c>
      <c r="AW26" s="81">
        <f t="shared" si="6"/>
        <v>73.07002613822868</v>
      </c>
      <c r="AX26" s="81">
        <f t="shared" si="6"/>
        <v>72.26963353841485</v>
      </c>
      <c r="AY26" s="81">
        <f t="shared" si="6"/>
        <v>72.36002144145021</v>
      </c>
      <c r="AZ26" s="81">
        <f t="shared" si="6"/>
        <v>70.63231850117097</v>
      </c>
      <c r="BA26" s="81">
        <f t="shared" si="6"/>
        <v>71.23373649301963</v>
      </c>
      <c r="BB26" s="81">
        <f t="shared" si="6"/>
        <v>70.985184980826</v>
      </c>
      <c r="BC26" s="81">
        <f t="shared" si="6"/>
        <v>73.00020300599243</v>
      </c>
      <c r="BD26" s="81">
        <f t="shared" si="6"/>
        <v>72.56865664586878</v>
      </c>
      <c r="BE26" s="81">
        <f t="shared" si="6"/>
        <v>73.45225603357818</v>
      </c>
      <c r="BF26" s="81">
        <f t="shared" si="6"/>
        <v>75.79239302694137</v>
      </c>
      <c r="BG26" s="81">
        <f t="shared" si="6"/>
        <v>75.15099223468508</v>
      </c>
    </row>
    <row r="27" spans="1:59" ht="15">
      <c r="A27" s="93" t="s">
        <v>123</v>
      </c>
      <c r="B27" s="80" t="s">
        <v>74</v>
      </c>
      <c r="C27" s="80">
        <v>946172</v>
      </c>
      <c r="D27" s="80">
        <v>1685007</v>
      </c>
      <c r="E27" s="80">
        <v>2631179</v>
      </c>
      <c r="F27" s="80">
        <v>273882</v>
      </c>
      <c r="G27" s="80">
        <v>495896</v>
      </c>
      <c r="H27" s="80">
        <v>769778</v>
      </c>
      <c r="I27" s="80">
        <v>9211</v>
      </c>
      <c r="J27" s="80">
        <v>14356</v>
      </c>
      <c r="K27" s="80">
        <v>23567</v>
      </c>
      <c r="L27" s="80">
        <v>561019</v>
      </c>
      <c r="M27" s="80">
        <v>1020353</v>
      </c>
      <c r="N27" s="80">
        <v>1581372</v>
      </c>
      <c r="O27" s="80">
        <v>102060</v>
      </c>
      <c r="P27" s="80">
        <v>154402</v>
      </c>
      <c r="Q27" s="80">
        <v>256462</v>
      </c>
      <c r="R27" s="81">
        <f t="shared" si="1"/>
        <v>28.946322655923023</v>
      </c>
      <c r="S27" s="81">
        <f t="shared" si="1"/>
        <v>29.429907412847545</v>
      </c>
      <c r="T27" s="81">
        <f t="shared" si="1"/>
        <v>29.256010328449715</v>
      </c>
      <c r="U27" s="81">
        <f t="shared" si="2"/>
        <v>0.9735016466350727</v>
      </c>
      <c r="V27" s="81">
        <f>J27/D27*100</f>
        <v>0.8519845911619358</v>
      </c>
      <c r="W27" s="81">
        <f t="shared" si="3"/>
        <v>0.8956821257694745</v>
      </c>
      <c r="X27" s="81">
        <f t="shared" si="4"/>
        <v>59.2935533919837</v>
      </c>
      <c r="Y27" s="81">
        <f t="shared" si="4"/>
        <v>60.554822620914926</v>
      </c>
      <c r="Z27" s="81">
        <f t="shared" si="4"/>
        <v>60.10127019104363</v>
      </c>
      <c r="AA27" s="81">
        <f t="shared" si="5"/>
        <v>10.786622305458204</v>
      </c>
      <c r="AB27" s="81">
        <f t="shared" si="5"/>
        <v>9.163285375075594</v>
      </c>
      <c r="AC27" s="81">
        <f t="shared" si="5"/>
        <v>9.747037354737174</v>
      </c>
      <c r="AD27" s="80">
        <v>760424</v>
      </c>
      <c r="AE27" s="80">
        <v>1323597</v>
      </c>
      <c r="AF27" s="80">
        <v>2084021</v>
      </c>
      <c r="AG27" s="80">
        <v>216028</v>
      </c>
      <c r="AH27" s="80">
        <v>381018</v>
      </c>
      <c r="AI27" s="80">
        <v>597046</v>
      </c>
      <c r="AJ27" s="80">
        <v>6652</v>
      </c>
      <c r="AK27" s="80">
        <v>10723</v>
      </c>
      <c r="AL27" s="80">
        <v>17375</v>
      </c>
      <c r="AM27" s="80">
        <v>453854</v>
      </c>
      <c r="AN27" s="80">
        <v>807921</v>
      </c>
      <c r="AO27" s="80">
        <v>1261775</v>
      </c>
      <c r="AP27" s="80">
        <v>83890</v>
      </c>
      <c r="AQ27" s="80">
        <v>123935</v>
      </c>
      <c r="AR27" s="80">
        <v>207825</v>
      </c>
      <c r="AS27" s="81">
        <f t="shared" si="6"/>
        <v>80.36847423090093</v>
      </c>
      <c r="AT27" s="81">
        <f t="shared" si="6"/>
        <v>78.55142441544754</v>
      </c>
      <c r="AU27" s="81">
        <f t="shared" si="6"/>
        <v>79.20483555090702</v>
      </c>
      <c r="AV27" s="81">
        <f t="shared" si="6"/>
        <v>78.87630439386305</v>
      </c>
      <c r="AW27" s="81">
        <f t="shared" si="6"/>
        <v>76.83425556971622</v>
      </c>
      <c r="AX27" s="81">
        <f t="shared" si="6"/>
        <v>77.5608032445718</v>
      </c>
      <c r="AY27" s="81">
        <f t="shared" si="6"/>
        <v>72.21800021713169</v>
      </c>
      <c r="AZ27" s="81">
        <f t="shared" si="6"/>
        <v>74.69350794093063</v>
      </c>
      <c r="BA27" s="81">
        <f t="shared" si="6"/>
        <v>73.72597275851827</v>
      </c>
      <c r="BB27" s="81">
        <f t="shared" si="6"/>
        <v>80.89815139950697</v>
      </c>
      <c r="BC27" s="81">
        <f t="shared" si="6"/>
        <v>79.18053849991131</v>
      </c>
      <c r="BD27" s="81">
        <f t="shared" si="6"/>
        <v>79.78989130957169</v>
      </c>
      <c r="BE27" s="81">
        <f t="shared" si="6"/>
        <v>82.19674701156183</v>
      </c>
      <c r="BF27" s="81">
        <f t="shared" si="6"/>
        <v>80.26774264582065</v>
      </c>
      <c r="BG27" s="81">
        <f t="shared" si="6"/>
        <v>81.03539705687393</v>
      </c>
    </row>
    <row r="28" spans="1:59" ht="15">
      <c r="A28" s="93" t="s">
        <v>128</v>
      </c>
      <c r="B28" s="63" t="s">
        <v>75</v>
      </c>
      <c r="C28" s="64">
        <v>11668</v>
      </c>
      <c r="D28" s="64">
        <v>32817</v>
      </c>
      <c r="E28" s="64">
        <v>44485</v>
      </c>
      <c r="F28" s="64">
        <v>3727</v>
      </c>
      <c r="G28" s="64">
        <v>10210</v>
      </c>
      <c r="H28" s="64">
        <v>13937</v>
      </c>
      <c r="I28" s="64">
        <v>487</v>
      </c>
      <c r="J28" s="64">
        <v>1337</v>
      </c>
      <c r="K28" s="64">
        <v>1824</v>
      </c>
      <c r="L28" s="64">
        <v>4336</v>
      </c>
      <c r="M28" s="64">
        <v>16323</v>
      </c>
      <c r="N28" s="64">
        <v>20659</v>
      </c>
      <c r="O28" s="64">
        <v>3118</v>
      </c>
      <c r="P28" s="64">
        <v>4947</v>
      </c>
      <c r="Q28" s="64">
        <v>8065</v>
      </c>
      <c r="R28" s="81">
        <f t="shared" si="1"/>
        <v>31.942063764141242</v>
      </c>
      <c r="S28" s="81">
        <f t="shared" si="1"/>
        <v>31.11192369808331</v>
      </c>
      <c r="T28" s="81">
        <f t="shared" si="1"/>
        <v>31.32966168371361</v>
      </c>
      <c r="U28" s="81">
        <f t="shared" si="2"/>
        <v>4.173808707576277</v>
      </c>
      <c r="V28" s="81">
        <f>J28/D28*100</f>
        <v>4.0741079318645825</v>
      </c>
      <c r="W28" s="81">
        <f t="shared" si="3"/>
        <v>4.100258514105878</v>
      </c>
      <c r="X28" s="81">
        <f t="shared" si="4"/>
        <v>37.161467260884464</v>
      </c>
      <c r="Y28" s="81">
        <f t="shared" si="4"/>
        <v>49.73946430203858</v>
      </c>
      <c r="Z28" s="81">
        <f t="shared" si="4"/>
        <v>46.44037315949197</v>
      </c>
      <c r="AA28" s="81">
        <f t="shared" si="5"/>
        <v>26.722660267398012</v>
      </c>
      <c r="AB28" s="81">
        <f t="shared" si="5"/>
        <v>15.07450406801353</v>
      </c>
      <c r="AC28" s="81">
        <f t="shared" si="5"/>
        <v>18.129706642688546</v>
      </c>
      <c r="AD28" s="64">
        <v>8364</v>
      </c>
      <c r="AE28" s="64">
        <v>21496</v>
      </c>
      <c r="AF28" s="64">
        <v>29860</v>
      </c>
      <c r="AG28" s="64">
        <v>2565</v>
      </c>
      <c r="AH28" s="64">
        <v>6636</v>
      </c>
      <c r="AI28" s="64">
        <v>9201</v>
      </c>
      <c r="AJ28" s="64">
        <v>401</v>
      </c>
      <c r="AK28" s="64">
        <v>1058</v>
      </c>
      <c r="AL28" s="64">
        <v>1459</v>
      </c>
      <c r="AM28" s="64">
        <v>3068</v>
      </c>
      <c r="AN28" s="64">
        <v>10202</v>
      </c>
      <c r="AO28" s="64">
        <v>13270</v>
      </c>
      <c r="AP28" s="64">
        <v>2330</v>
      </c>
      <c r="AQ28" s="64">
        <v>3600</v>
      </c>
      <c r="AR28" s="64">
        <v>5930</v>
      </c>
      <c r="AS28" s="81">
        <f t="shared" si="6"/>
        <v>71.68323620157696</v>
      </c>
      <c r="AT28" s="81">
        <f t="shared" si="6"/>
        <v>65.50263582899107</v>
      </c>
      <c r="AU28" s="81">
        <f t="shared" si="6"/>
        <v>67.1237495785096</v>
      </c>
      <c r="AV28" s="81">
        <f t="shared" si="6"/>
        <v>68.82210893480011</v>
      </c>
      <c r="AW28" s="81">
        <f t="shared" si="6"/>
        <v>64.99510284035259</v>
      </c>
      <c r="AX28" s="81">
        <f t="shared" si="6"/>
        <v>66.01851187486547</v>
      </c>
      <c r="AY28" s="81">
        <f t="shared" si="6"/>
        <v>82.34086242299796</v>
      </c>
      <c r="AZ28" s="81">
        <f t="shared" si="6"/>
        <v>79.13238593866866</v>
      </c>
      <c r="BA28" s="81">
        <f t="shared" si="6"/>
        <v>79.9890350877193</v>
      </c>
      <c r="BB28" s="81">
        <f t="shared" si="6"/>
        <v>70.75645756457564</v>
      </c>
      <c r="BC28" s="81">
        <f t="shared" si="6"/>
        <v>62.500765790602216</v>
      </c>
      <c r="BD28" s="81">
        <f t="shared" si="6"/>
        <v>64.23350597802411</v>
      </c>
      <c r="BE28" s="81">
        <f t="shared" si="6"/>
        <v>74.7273893521488</v>
      </c>
      <c r="BF28" s="81">
        <f t="shared" si="6"/>
        <v>72.77137659187386</v>
      </c>
      <c r="BG28" s="81">
        <f t="shared" si="6"/>
        <v>73.52758834469931</v>
      </c>
    </row>
    <row r="29" spans="1:59" ht="15">
      <c r="A29" s="93" t="s">
        <v>129</v>
      </c>
      <c r="B29" s="63" t="s">
        <v>76</v>
      </c>
      <c r="C29" s="64">
        <v>335048</v>
      </c>
      <c r="D29" s="64">
        <v>691463</v>
      </c>
      <c r="E29" s="64">
        <v>1026511</v>
      </c>
      <c r="F29" s="64">
        <v>118364</v>
      </c>
      <c r="G29" s="64">
        <v>253076</v>
      </c>
      <c r="H29" s="64">
        <v>371440</v>
      </c>
      <c r="I29" s="64">
        <v>32538</v>
      </c>
      <c r="J29" s="64">
        <v>67333</v>
      </c>
      <c r="K29" s="64">
        <v>99871</v>
      </c>
      <c r="L29" s="64">
        <v>65403</v>
      </c>
      <c r="M29" s="64">
        <v>118300</v>
      </c>
      <c r="N29" s="64">
        <v>183703</v>
      </c>
      <c r="O29" s="64">
        <v>118743</v>
      </c>
      <c r="P29" s="64">
        <v>252754</v>
      </c>
      <c r="Q29" s="64">
        <v>371497</v>
      </c>
      <c r="R29" s="81">
        <f t="shared" si="1"/>
        <v>35.32747546620186</v>
      </c>
      <c r="S29" s="81">
        <f t="shared" si="1"/>
        <v>36.60007838452672</v>
      </c>
      <c r="T29" s="81">
        <f t="shared" si="1"/>
        <v>36.18470722671262</v>
      </c>
      <c r="U29" s="81">
        <f t="shared" si="2"/>
        <v>9.711444330364605</v>
      </c>
      <c r="V29" s="81">
        <f>J29/D29*100</f>
        <v>9.737758925640273</v>
      </c>
      <c r="W29" s="81">
        <f t="shared" si="3"/>
        <v>9.729169974798127</v>
      </c>
      <c r="X29" s="81">
        <f t="shared" si="4"/>
        <v>19.520486616842962</v>
      </c>
      <c r="Y29" s="81">
        <f t="shared" si="4"/>
        <v>17.108652234465186</v>
      </c>
      <c r="Z29" s="81">
        <f t="shared" si="4"/>
        <v>17.895862781791916</v>
      </c>
      <c r="AA29" s="81">
        <f t="shared" si="5"/>
        <v>35.44059358659058</v>
      </c>
      <c r="AB29" s="81">
        <f t="shared" si="5"/>
        <v>36.55351045536782</v>
      </c>
      <c r="AC29" s="81">
        <f t="shared" si="5"/>
        <v>36.19026001669734</v>
      </c>
      <c r="AD29" s="64">
        <v>256993</v>
      </c>
      <c r="AE29" s="64">
        <v>519184</v>
      </c>
      <c r="AF29" s="64">
        <v>776177</v>
      </c>
      <c r="AG29" s="64">
        <v>88133</v>
      </c>
      <c r="AH29" s="64">
        <v>183020</v>
      </c>
      <c r="AI29" s="64">
        <v>271153</v>
      </c>
      <c r="AJ29" s="64">
        <v>25028</v>
      </c>
      <c r="AK29" s="64">
        <v>48302</v>
      </c>
      <c r="AL29" s="64">
        <v>73330</v>
      </c>
      <c r="AM29" s="64">
        <v>50360</v>
      </c>
      <c r="AN29" s="64">
        <v>89880</v>
      </c>
      <c r="AO29" s="64">
        <v>140240</v>
      </c>
      <c r="AP29" s="64">
        <v>93472</v>
      </c>
      <c r="AQ29" s="64">
        <v>197982</v>
      </c>
      <c r="AR29" s="64">
        <v>291454</v>
      </c>
      <c r="AS29" s="81">
        <f t="shared" si="6"/>
        <v>76.70333802917791</v>
      </c>
      <c r="AT29" s="81">
        <f t="shared" si="6"/>
        <v>75.08485631190678</v>
      </c>
      <c r="AU29" s="81">
        <f t="shared" si="6"/>
        <v>75.6131205608123</v>
      </c>
      <c r="AV29" s="81">
        <f t="shared" si="6"/>
        <v>74.45929505592916</v>
      </c>
      <c r="AW29" s="81">
        <f t="shared" si="6"/>
        <v>72.31819690527746</v>
      </c>
      <c r="AX29" s="81">
        <f t="shared" si="6"/>
        <v>73.00048460047384</v>
      </c>
      <c r="AY29" s="81">
        <f t="shared" si="6"/>
        <v>76.91929436351343</v>
      </c>
      <c r="AZ29" s="81">
        <f t="shared" si="6"/>
        <v>71.73599869306284</v>
      </c>
      <c r="BA29" s="81">
        <f t="shared" si="6"/>
        <v>73.42471788607303</v>
      </c>
      <c r="BB29" s="81">
        <f t="shared" si="6"/>
        <v>76.9995260156262</v>
      </c>
      <c r="BC29" s="81">
        <f t="shared" si="6"/>
        <v>75.97633136094674</v>
      </c>
      <c r="BD29" s="81">
        <f t="shared" si="6"/>
        <v>76.34061501445267</v>
      </c>
      <c r="BE29" s="81">
        <f t="shared" si="6"/>
        <v>78.7179033711461</v>
      </c>
      <c r="BF29" s="81">
        <f t="shared" si="6"/>
        <v>78.32991762741638</v>
      </c>
      <c r="BG29" s="81">
        <f t="shared" si="6"/>
        <v>78.45393098732964</v>
      </c>
    </row>
    <row r="30" spans="1:59" ht="15">
      <c r="A30" s="62"/>
      <c r="B30" s="44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</row>
    <row r="31" spans="1:59" ht="15.75">
      <c r="A31" s="62"/>
      <c r="B31" s="45" t="s">
        <v>22</v>
      </c>
      <c r="C31" s="46">
        <f>SUM(C7:C30)</f>
        <v>3083292</v>
      </c>
      <c r="D31" s="46">
        <f>SUM(D7:D30)</f>
        <v>6376018</v>
      </c>
      <c r="E31" s="46">
        <f>SUM(E7:E30)</f>
        <v>9459310</v>
      </c>
      <c r="F31" s="46">
        <f>SUM(F7:F30)</f>
        <v>752515</v>
      </c>
      <c r="G31" s="46">
        <f>SUM(G7:G30)</f>
        <v>1687358</v>
      </c>
      <c r="H31" s="46">
        <f>SUM(H7:H30)</f>
        <v>2439873</v>
      </c>
      <c r="I31" s="46">
        <f>SUM(I7:I30)</f>
        <v>571226</v>
      </c>
      <c r="J31" s="46">
        <f>SUM(J7:J30)</f>
        <v>864189</v>
      </c>
      <c r="K31" s="46">
        <f>SUM(K7:K30)</f>
        <v>1435415</v>
      </c>
      <c r="L31" s="46">
        <f>SUM(L7:L30)</f>
        <v>1448194</v>
      </c>
      <c r="M31" s="46">
        <f>SUM(M7:M30)</f>
        <v>3100328</v>
      </c>
      <c r="N31" s="46">
        <f>SUM(N7:N30)</f>
        <v>4548522</v>
      </c>
      <c r="O31" s="46">
        <f>SUM(O7:O30)</f>
        <v>311357</v>
      </c>
      <c r="P31" s="46">
        <f>SUM(P7:P30)</f>
        <v>724143</v>
      </c>
      <c r="Q31" s="46">
        <f>SUM(Q7:Q30)</f>
        <v>1035500</v>
      </c>
      <c r="R31" s="47">
        <f>+F31/C31*100</f>
        <v>24.4062190671529</v>
      </c>
      <c r="S31" s="47">
        <f>+G31/D31*100</f>
        <v>26.464134825215364</v>
      </c>
      <c r="T31" s="47">
        <f>+H31/E31*100</f>
        <v>25.79335067779785</v>
      </c>
      <c r="U31" s="47">
        <f>+I31/C31*100</f>
        <v>18.526497003851727</v>
      </c>
      <c r="V31" s="47">
        <f>+J31/D31*100</f>
        <v>13.55374153586141</v>
      </c>
      <c r="W31" s="47">
        <f>+K31/E31*100</f>
        <v>15.174626901962194</v>
      </c>
      <c r="X31" s="47">
        <f>+L31/C31*100</f>
        <v>46.96908369366249</v>
      </c>
      <c r="Y31" s="47">
        <f>+M31/D31*100</f>
        <v>48.62483136026278</v>
      </c>
      <c r="Z31" s="47">
        <f>+N31/E31*100</f>
        <v>48.08513517370717</v>
      </c>
      <c r="AA31" s="47">
        <f>+O31/C31*100</f>
        <v>10.098200235332884</v>
      </c>
      <c r="AB31" s="47">
        <f>+P31/D31*100</f>
        <v>11.357292278660443</v>
      </c>
      <c r="AC31" s="47">
        <f>+Q31/E31*100</f>
        <v>10.946887246532782</v>
      </c>
      <c r="AD31" s="46">
        <f aca="true" t="shared" si="7" ref="AD31:AR31">SUM(AD7:AD30)</f>
        <v>2417979</v>
      </c>
      <c r="AE31" s="46">
        <f t="shared" si="7"/>
        <v>5051595</v>
      </c>
      <c r="AF31" s="46">
        <f t="shared" si="7"/>
        <v>7469574</v>
      </c>
      <c r="AG31" s="46">
        <f t="shared" si="7"/>
        <v>581817</v>
      </c>
      <c r="AH31" s="46">
        <f t="shared" si="7"/>
        <v>1315138</v>
      </c>
      <c r="AI31" s="46">
        <f t="shared" si="7"/>
        <v>1896955</v>
      </c>
      <c r="AJ31" s="46">
        <f t="shared" si="7"/>
        <v>422138</v>
      </c>
      <c r="AK31" s="46">
        <f t="shared" si="7"/>
        <v>644654</v>
      </c>
      <c r="AL31" s="46">
        <f t="shared" si="7"/>
        <v>1066792</v>
      </c>
      <c r="AM31" s="46">
        <f t="shared" si="7"/>
        <v>1162418</v>
      </c>
      <c r="AN31" s="46">
        <f t="shared" si="7"/>
        <v>2501553</v>
      </c>
      <c r="AO31" s="46">
        <f t="shared" si="7"/>
        <v>3663971</v>
      </c>
      <c r="AP31" s="46">
        <f t="shared" si="7"/>
        <v>251606</v>
      </c>
      <c r="AQ31" s="46">
        <f t="shared" si="7"/>
        <v>590250</v>
      </c>
      <c r="AR31" s="46">
        <f t="shared" si="7"/>
        <v>841856</v>
      </c>
      <c r="AS31" s="47">
        <f>+AD31/C31*100</f>
        <v>78.42199181913358</v>
      </c>
      <c r="AT31" s="47">
        <f>+AE31/D31*100</f>
        <v>79.22805424953317</v>
      </c>
      <c r="AU31" s="47">
        <f>+AF31/E31*100</f>
        <v>78.9653156519873</v>
      </c>
      <c r="AV31" s="47">
        <f aca="true" t="shared" si="8" ref="AV31:BG31">+AG31/F31*100</f>
        <v>77.31633256479937</v>
      </c>
      <c r="AW31" s="47">
        <f t="shared" si="8"/>
        <v>77.94066226609884</v>
      </c>
      <c r="AX31" s="47">
        <f t="shared" si="8"/>
        <v>77.74810410213975</v>
      </c>
      <c r="AY31" s="47">
        <f t="shared" si="8"/>
        <v>73.90034767325017</v>
      </c>
      <c r="AZ31" s="47">
        <f t="shared" si="8"/>
        <v>74.59641351602485</v>
      </c>
      <c r="BA31" s="47">
        <f t="shared" si="8"/>
        <v>74.319412852729</v>
      </c>
      <c r="BB31" s="47">
        <f t="shared" si="8"/>
        <v>80.26673221957832</v>
      </c>
      <c r="BC31" s="47">
        <f t="shared" si="8"/>
        <v>80.6867208888866</v>
      </c>
      <c r="BD31" s="47">
        <f t="shared" si="8"/>
        <v>80.5530016123919</v>
      </c>
      <c r="BE31" s="47">
        <f t="shared" si="8"/>
        <v>80.80948878618435</v>
      </c>
      <c r="BF31" s="47">
        <f t="shared" si="8"/>
        <v>81.51014371470828</v>
      </c>
      <c r="BG31" s="47">
        <f t="shared" si="8"/>
        <v>81.2994688556253</v>
      </c>
    </row>
  </sheetData>
  <mergeCells count="22">
    <mergeCell ref="A2:L2"/>
    <mergeCell ref="C3:AC3"/>
    <mergeCell ref="AD3:BG3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Institute Of Open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nios</dc:creator>
  <cp:keywords/>
  <dc:description/>
  <cp:lastModifiedBy>Sap</cp:lastModifiedBy>
  <cp:lastPrinted>2017-03-03T07:10:26Z</cp:lastPrinted>
  <dcterms:created xsi:type="dcterms:W3CDTF">2016-03-21T09:27:14Z</dcterms:created>
  <dcterms:modified xsi:type="dcterms:W3CDTF">2017-03-03T07:32:50Z</dcterms:modified>
  <cp:category/>
  <cp:version/>
  <cp:contentType/>
  <cp:contentStatus/>
</cp:coreProperties>
</file>